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8480" windowHeight="11130" activeTab="1"/>
  </bookViews>
  <sheets>
    <sheet name="2014 VIGENCIA  SI" sheetId="1" r:id="rId1"/>
    <sheet name="salarios 2015" sheetId="2" r:id="rId2"/>
  </sheets>
  <definedNames>
    <definedName name="_xlnm.Print_Area" localSheetId="0">'2014 VIGENCIA  SI'!$A$1:$R$76</definedName>
    <definedName name="_xlnm.Print_Titles" localSheetId="0">'2014 VIGENCIA  SI'!$1:$1</definedName>
  </definedNames>
  <calcPr calcId="145621"/>
</workbook>
</file>

<file path=xl/calcChain.xml><?xml version="1.0" encoding="utf-8"?>
<calcChain xmlns="http://schemas.openxmlformats.org/spreadsheetml/2006/main">
  <c r="G36" i="2" l="1"/>
  <c r="G35" i="2"/>
  <c r="G34" i="2"/>
  <c r="G33" i="2"/>
  <c r="G21" i="2"/>
  <c r="G20" i="2"/>
  <c r="T72" i="2" l="1"/>
  <c r="T71" i="2"/>
  <c r="T70" i="2"/>
  <c r="S76" i="2"/>
  <c r="S75" i="2"/>
  <c r="S74" i="2"/>
  <c r="S73" i="2"/>
  <c r="S72" i="2"/>
  <c r="S71" i="2"/>
  <c r="S70" i="2"/>
  <c r="S69" i="2"/>
  <c r="S68" i="2"/>
  <c r="S67" i="2"/>
  <c r="S14" i="2"/>
  <c r="S13" i="2"/>
  <c r="S12" i="2"/>
  <c r="S11" i="2"/>
  <c r="S10" i="2"/>
  <c r="R76" i="2"/>
  <c r="R75" i="2"/>
  <c r="R74" i="2"/>
  <c r="R73" i="2"/>
  <c r="R72" i="2"/>
  <c r="R71" i="2"/>
  <c r="R70" i="2"/>
  <c r="R69" i="2"/>
  <c r="R68" i="2"/>
  <c r="R67" i="2"/>
  <c r="R14" i="2"/>
  <c r="R13" i="2"/>
  <c r="R12" i="2"/>
  <c r="R11" i="2"/>
  <c r="R10" i="2"/>
  <c r="P76" i="2"/>
  <c r="P75" i="2"/>
  <c r="P74" i="2"/>
  <c r="P73" i="2"/>
  <c r="P72" i="2"/>
  <c r="P71" i="2"/>
  <c r="P70" i="2"/>
  <c r="P69" i="2"/>
  <c r="P68" i="2"/>
  <c r="P67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J76" i="2"/>
  <c r="J75" i="2"/>
  <c r="J74" i="2"/>
  <c r="J73" i="2"/>
  <c r="J72" i="2"/>
  <c r="J71" i="2"/>
  <c r="J70" i="2"/>
  <c r="J69" i="2"/>
  <c r="J68" i="2"/>
  <c r="J67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2" i="2"/>
  <c r="J31" i="2"/>
  <c r="J30" i="2"/>
  <c r="J29" i="2"/>
  <c r="J28" i="2"/>
  <c r="J27" i="2"/>
  <c r="J26" i="2"/>
  <c r="J25" i="2"/>
  <c r="J24" i="2"/>
  <c r="J23" i="2"/>
  <c r="J22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76" i="2"/>
  <c r="I75" i="2"/>
  <c r="I74" i="2"/>
  <c r="I73" i="2"/>
  <c r="I72" i="2"/>
  <c r="I71" i="2"/>
  <c r="I70" i="2"/>
  <c r="I69" i="2"/>
  <c r="I68" i="2"/>
  <c r="I67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2" i="2"/>
  <c r="I31" i="2"/>
  <c r="I30" i="2"/>
  <c r="I29" i="2"/>
  <c r="I28" i="2"/>
  <c r="I27" i="2"/>
  <c r="I26" i="2"/>
  <c r="I25" i="2"/>
  <c r="I24" i="2"/>
  <c r="I23" i="2"/>
  <c r="I22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H36" i="2"/>
  <c r="H35" i="2"/>
  <c r="H34" i="2"/>
  <c r="H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H21" i="2"/>
  <c r="H20" i="2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G3" i="2"/>
  <c r="H3" i="2" s="1"/>
  <c r="G2" i="2"/>
  <c r="H2" i="2" s="1"/>
  <c r="E69" i="2"/>
  <c r="E68" i="2"/>
  <c r="E63" i="2"/>
  <c r="E62" i="2"/>
  <c r="K62" i="2" s="1"/>
  <c r="L62" i="2" s="1"/>
  <c r="E61" i="2"/>
  <c r="E60" i="2"/>
  <c r="K60" i="2" s="1"/>
  <c r="L60" i="2" s="1"/>
  <c r="E59" i="2"/>
  <c r="E58" i="2"/>
  <c r="K58" i="2" s="1"/>
  <c r="L58" i="2" s="1"/>
  <c r="E57" i="2"/>
  <c r="E56" i="2"/>
  <c r="K56" i="2" s="1"/>
  <c r="L56" i="2" s="1"/>
  <c r="E55" i="2"/>
  <c r="E54" i="2"/>
  <c r="K54" i="2" s="1"/>
  <c r="L54" i="2" s="1"/>
  <c r="E53" i="2"/>
  <c r="E52" i="2"/>
  <c r="K52" i="2" s="1"/>
  <c r="L52" i="2" s="1"/>
  <c r="E51" i="2"/>
  <c r="E50" i="2"/>
  <c r="K50" i="2" s="1"/>
  <c r="L50" i="2" s="1"/>
  <c r="E49" i="2"/>
  <c r="E48" i="2"/>
  <c r="K48" i="2" s="1"/>
  <c r="L48" i="2" s="1"/>
  <c r="E47" i="2"/>
  <c r="E46" i="2"/>
  <c r="K46" i="2" s="1"/>
  <c r="L46" i="2" s="1"/>
  <c r="E45" i="2"/>
  <c r="E44" i="2"/>
  <c r="K44" i="2" s="1"/>
  <c r="L44" i="2" s="1"/>
  <c r="E43" i="2"/>
  <c r="E42" i="2"/>
  <c r="K42" i="2" s="1"/>
  <c r="L42" i="2" s="1"/>
  <c r="E41" i="2"/>
  <c r="E40" i="2"/>
  <c r="K40" i="2" s="1"/>
  <c r="L40" i="2" s="1"/>
  <c r="E39" i="2"/>
  <c r="E38" i="2"/>
  <c r="K38" i="2" s="1"/>
  <c r="L38" i="2" s="1"/>
  <c r="E37" i="2"/>
  <c r="E36" i="2"/>
  <c r="K36" i="2" s="1"/>
  <c r="L36" i="2" s="1"/>
  <c r="E35" i="2"/>
  <c r="E34" i="2"/>
  <c r="K34" i="2" s="1"/>
  <c r="L34" i="2" s="1"/>
  <c r="E33" i="2"/>
  <c r="E32" i="2"/>
  <c r="K32" i="2" s="1"/>
  <c r="L32" i="2" s="1"/>
  <c r="E31" i="2"/>
  <c r="E30" i="2"/>
  <c r="K30" i="2" s="1"/>
  <c r="L30" i="2" s="1"/>
  <c r="E29" i="2"/>
  <c r="E28" i="2"/>
  <c r="K28" i="2" s="1"/>
  <c r="L28" i="2" s="1"/>
  <c r="E27" i="2"/>
  <c r="E26" i="2"/>
  <c r="K26" i="2" s="1"/>
  <c r="L26" i="2" s="1"/>
  <c r="E25" i="2"/>
  <c r="E24" i="2"/>
  <c r="K24" i="2" s="1"/>
  <c r="L24" i="2" s="1"/>
  <c r="E23" i="2"/>
  <c r="E22" i="2"/>
  <c r="K22" i="2" s="1"/>
  <c r="L22" i="2" s="1"/>
  <c r="E21" i="2"/>
  <c r="E20" i="2"/>
  <c r="K20" i="2" l="1"/>
  <c r="L20" i="2" s="1"/>
  <c r="Q20" i="2" s="1"/>
  <c r="K2" i="2"/>
  <c r="L2" i="2" s="1"/>
  <c r="K4" i="2"/>
  <c r="L4" i="2" s="1"/>
  <c r="K6" i="2"/>
  <c r="L6" i="2" s="1"/>
  <c r="K8" i="2"/>
  <c r="L8" i="2" s="1"/>
  <c r="K10" i="2"/>
  <c r="L10" i="2" s="1"/>
  <c r="K12" i="2"/>
  <c r="L12" i="2" s="1"/>
  <c r="K14" i="2"/>
  <c r="L14" i="2" s="1"/>
  <c r="O14" i="2" s="1"/>
  <c r="K16" i="2"/>
  <c r="L16" i="2" s="1"/>
  <c r="O16" i="2" s="1"/>
  <c r="K18" i="2"/>
  <c r="L18" i="2" s="1"/>
  <c r="O18" i="2" s="1"/>
  <c r="K67" i="2"/>
  <c r="L67" i="2" s="1"/>
  <c r="K71" i="2"/>
  <c r="L71" i="2" s="1"/>
  <c r="K73" i="2"/>
  <c r="L73" i="2" s="1"/>
  <c r="K75" i="2"/>
  <c r="L75" i="2" s="1"/>
  <c r="K3" i="2"/>
  <c r="L3" i="2" s="1"/>
  <c r="K5" i="2"/>
  <c r="L5" i="2" s="1"/>
  <c r="K7" i="2"/>
  <c r="L7" i="2" s="1"/>
  <c r="K9" i="2"/>
  <c r="L9" i="2" s="1"/>
  <c r="K11" i="2"/>
  <c r="L11" i="2" s="1"/>
  <c r="K13" i="2"/>
  <c r="L13" i="2" s="1"/>
  <c r="K15" i="2"/>
  <c r="L15" i="2" s="1"/>
  <c r="K17" i="2"/>
  <c r="L17" i="2" s="1"/>
  <c r="K19" i="2"/>
  <c r="L19" i="2" s="1"/>
  <c r="K70" i="2"/>
  <c r="L70" i="2" s="1"/>
  <c r="K72" i="2"/>
  <c r="L72" i="2" s="1"/>
  <c r="K74" i="2"/>
  <c r="L74" i="2" s="1"/>
  <c r="K76" i="2"/>
  <c r="L76" i="2" s="1"/>
  <c r="K69" i="2"/>
  <c r="L69" i="2" s="1"/>
  <c r="O20" i="2"/>
  <c r="M20" i="2"/>
  <c r="N20" i="2" s="1"/>
  <c r="O22" i="2"/>
  <c r="M22" i="2"/>
  <c r="N22" i="2" s="1"/>
  <c r="Q22" i="2" s="1"/>
  <c r="O24" i="2"/>
  <c r="Q24" i="2"/>
  <c r="M24" i="2"/>
  <c r="N24" i="2" s="1"/>
  <c r="O26" i="2"/>
  <c r="M26" i="2"/>
  <c r="N26" i="2" s="1"/>
  <c r="Q26" i="2" s="1"/>
  <c r="O28" i="2"/>
  <c r="Q28" i="2"/>
  <c r="M28" i="2"/>
  <c r="N28" i="2" s="1"/>
  <c r="O30" i="2"/>
  <c r="M30" i="2"/>
  <c r="N30" i="2" s="1"/>
  <c r="Q30" i="2" s="1"/>
  <c r="O32" i="2"/>
  <c r="Q32" i="2"/>
  <c r="M32" i="2"/>
  <c r="N32" i="2" s="1"/>
  <c r="O34" i="2"/>
  <c r="M34" i="2"/>
  <c r="N34" i="2" s="1"/>
  <c r="Q34" i="2" s="1"/>
  <c r="O36" i="2"/>
  <c r="M36" i="2"/>
  <c r="N36" i="2" s="1"/>
  <c r="Q36" i="2" s="1"/>
  <c r="O38" i="2"/>
  <c r="M38" i="2"/>
  <c r="N38" i="2" s="1"/>
  <c r="Q38" i="2" s="1"/>
  <c r="O40" i="2"/>
  <c r="Q40" i="2"/>
  <c r="M40" i="2"/>
  <c r="N40" i="2" s="1"/>
  <c r="O42" i="2"/>
  <c r="M42" i="2"/>
  <c r="N42" i="2" s="1"/>
  <c r="Q42" i="2" s="1"/>
  <c r="O44" i="2"/>
  <c r="Q44" i="2"/>
  <c r="M44" i="2"/>
  <c r="N44" i="2" s="1"/>
  <c r="O46" i="2"/>
  <c r="M46" i="2"/>
  <c r="N46" i="2" s="1"/>
  <c r="Q46" i="2" s="1"/>
  <c r="O48" i="2"/>
  <c r="Q48" i="2"/>
  <c r="M48" i="2"/>
  <c r="N48" i="2" s="1"/>
  <c r="O50" i="2"/>
  <c r="M50" i="2"/>
  <c r="N50" i="2" s="1"/>
  <c r="Q50" i="2" s="1"/>
  <c r="O52" i="2"/>
  <c r="Q52" i="2"/>
  <c r="M52" i="2"/>
  <c r="N52" i="2" s="1"/>
  <c r="O54" i="2"/>
  <c r="M54" i="2"/>
  <c r="N54" i="2" s="1"/>
  <c r="Q54" i="2" s="1"/>
  <c r="O56" i="2"/>
  <c r="Q56" i="2"/>
  <c r="M56" i="2"/>
  <c r="N56" i="2" s="1"/>
  <c r="O58" i="2"/>
  <c r="M58" i="2"/>
  <c r="N58" i="2" s="1"/>
  <c r="Q58" i="2" s="1"/>
  <c r="O60" i="2"/>
  <c r="Q60" i="2"/>
  <c r="M60" i="2"/>
  <c r="N60" i="2" s="1"/>
  <c r="O62" i="2"/>
  <c r="M62" i="2"/>
  <c r="N62" i="2" s="1"/>
  <c r="Q62" i="2" s="1"/>
  <c r="K21" i="2"/>
  <c r="L21" i="2" s="1"/>
  <c r="K23" i="2"/>
  <c r="L23" i="2" s="1"/>
  <c r="O23" i="2" s="1"/>
  <c r="K25" i="2"/>
  <c r="L25" i="2" s="1"/>
  <c r="K27" i="2"/>
  <c r="L27" i="2" s="1"/>
  <c r="O27" i="2" s="1"/>
  <c r="K29" i="2"/>
  <c r="L29" i="2" s="1"/>
  <c r="K31" i="2"/>
  <c r="L31" i="2" s="1"/>
  <c r="O31" i="2" s="1"/>
  <c r="K33" i="2"/>
  <c r="L33" i="2" s="1"/>
  <c r="K35" i="2"/>
  <c r="L35" i="2" s="1"/>
  <c r="O35" i="2" s="1"/>
  <c r="K37" i="2"/>
  <c r="L37" i="2" s="1"/>
  <c r="K39" i="2"/>
  <c r="L39" i="2" s="1"/>
  <c r="O39" i="2" s="1"/>
  <c r="K41" i="2"/>
  <c r="L41" i="2" s="1"/>
  <c r="K43" i="2"/>
  <c r="L43" i="2" s="1"/>
  <c r="O43" i="2" s="1"/>
  <c r="K45" i="2"/>
  <c r="L45" i="2" s="1"/>
  <c r="K47" i="2"/>
  <c r="L47" i="2" s="1"/>
  <c r="O47" i="2" s="1"/>
  <c r="K49" i="2"/>
  <c r="L49" i="2" s="1"/>
  <c r="K51" i="2"/>
  <c r="L51" i="2" s="1"/>
  <c r="O51" i="2" s="1"/>
  <c r="K53" i="2"/>
  <c r="L53" i="2" s="1"/>
  <c r="K55" i="2"/>
  <c r="L55" i="2" s="1"/>
  <c r="O55" i="2" s="1"/>
  <c r="K57" i="2"/>
  <c r="L57" i="2" s="1"/>
  <c r="K59" i="2"/>
  <c r="L59" i="2" s="1"/>
  <c r="O59" i="2" s="1"/>
  <c r="K61" i="2"/>
  <c r="L61" i="2" s="1"/>
  <c r="K63" i="2"/>
  <c r="L63" i="2" s="1"/>
  <c r="O63" i="2" s="1"/>
  <c r="K68" i="2"/>
  <c r="L68" i="2" s="1"/>
  <c r="O73" i="1"/>
  <c r="F73" i="1"/>
  <c r="G73" i="1" s="1"/>
  <c r="O72" i="1"/>
  <c r="F72" i="1"/>
  <c r="G72" i="1" s="1"/>
  <c r="O71" i="1"/>
  <c r="F71" i="1"/>
  <c r="G71" i="1" s="1"/>
  <c r="O70" i="1"/>
  <c r="G70" i="1"/>
  <c r="F70" i="1"/>
  <c r="O69" i="1"/>
  <c r="F69" i="1"/>
  <c r="G69" i="1" s="1"/>
  <c r="O68" i="1"/>
  <c r="I68" i="1"/>
  <c r="F68" i="1"/>
  <c r="G68" i="1" s="1"/>
  <c r="O67" i="1"/>
  <c r="I67" i="1"/>
  <c r="H67" i="1"/>
  <c r="F67" i="1"/>
  <c r="G67" i="1" s="1"/>
  <c r="O66" i="1"/>
  <c r="I66" i="1"/>
  <c r="F66" i="1"/>
  <c r="G66" i="1" s="1"/>
  <c r="O65" i="1"/>
  <c r="F65" i="1"/>
  <c r="G65" i="1" s="1"/>
  <c r="O64" i="1"/>
  <c r="I64" i="1"/>
  <c r="H64" i="1"/>
  <c r="F64" i="1"/>
  <c r="G64" i="1" s="1"/>
  <c r="O63" i="1"/>
  <c r="I63" i="1"/>
  <c r="H63" i="1"/>
  <c r="F63" i="1"/>
  <c r="G63" i="1" s="1"/>
  <c r="O62" i="1"/>
  <c r="I62" i="1"/>
  <c r="F62" i="1"/>
  <c r="G62" i="1" s="1"/>
  <c r="O61" i="1"/>
  <c r="G61" i="1"/>
  <c r="F61" i="1"/>
  <c r="O60" i="1"/>
  <c r="F60" i="1"/>
  <c r="G60" i="1" s="1"/>
  <c r="O59" i="1"/>
  <c r="F59" i="1"/>
  <c r="G59" i="1" s="1"/>
  <c r="O58" i="1"/>
  <c r="I58" i="1"/>
  <c r="H58" i="1"/>
  <c r="F58" i="1"/>
  <c r="G58" i="1" s="1"/>
  <c r="O57" i="1"/>
  <c r="I57" i="1"/>
  <c r="H57" i="1"/>
  <c r="F57" i="1"/>
  <c r="G57" i="1" s="1"/>
  <c r="O56" i="1"/>
  <c r="I56" i="1"/>
  <c r="F56" i="1"/>
  <c r="G56" i="1" s="1"/>
  <c r="O55" i="1"/>
  <c r="I55" i="1"/>
  <c r="H55" i="1"/>
  <c r="F55" i="1"/>
  <c r="G55" i="1" s="1"/>
  <c r="O54" i="1"/>
  <c r="I54" i="1"/>
  <c r="H54" i="1"/>
  <c r="F54" i="1"/>
  <c r="G54" i="1" s="1"/>
  <c r="O53" i="1"/>
  <c r="I53" i="1"/>
  <c r="H53" i="1"/>
  <c r="F53" i="1"/>
  <c r="G53" i="1" s="1"/>
  <c r="O52" i="1"/>
  <c r="I52" i="1"/>
  <c r="F52" i="1"/>
  <c r="G52" i="1" s="1"/>
  <c r="O51" i="1"/>
  <c r="F51" i="1"/>
  <c r="G51" i="1" s="1"/>
  <c r="O50" i="1"/>
  <c r="I50" i="1"/>
  <c r="H50" i="1"/>
  <c r="F50" i="1"/>
  <c r="G50" i="1" s="1"/>
  <c r="O49" i="1"/>
  <c r="I49" i="1"/>
  <c r="H49" i="1"/>
  <c r="F49" i="1"/>
  <c r="G49" i="1" s="1"/>
  <c r="O48" i="1"/>
  <c r="F48" i="1"/>
  <c r="G48" i="1" s="1"/>
  <c r="O47" i="1"/>
  <c r="I47" i="1"/>
  <c r="F47" i="1"/>
  <c r="G47" i="1" s="1"/>
  <c r="O46" i="1"/>
  <c r="F46" i="1"/>
  <c r="G46" i="1" s="1"/>
  <c r="O45" i="1"/>
  <c r="I45" i="1"/>
  <c r="H45" i="1"/>
  <c r="G45" i="1"/>
  <c r="F45" i="1"/>
  <c r="O44" i="1"/>
  <c r="I44" i="1"/>
  <c r="H44" i="1"/>
  <c r="F44" i="1"/>
  <c r="G44" i="1" s="1"/>
  <c r="O43" i="1"/>
  <c r="G43" i="1"/>
  <c r="F43" i="1"/>
  <c r="O42" i="1"/>
  <c r="F42" i="1"/>
  <c r="G42" i="1" s="1"/>
  <c r="O41" i="1"/>
  <c r="I41" i="1"/>
  <c r="H41" i="1"/>
  <c r="F41" i="1"/>
  <c r="G41" i="1" s="1"/>
  <c r="O40" i="1"/>
  <c r="I40" i="1"/>
  <c r="H40" i="1"/>
  <c r="F40" i="1"/>
  <c r="G40" i="1" s="1"/>
  <c r="O39" i="1"/>
  <c r="I39" i="1"/>
  <c r="H39" i="1"/>
  <c r="F39" i="1"/>
  <c r="G39" i="1" s="1"/>
  <c r="O38" i="1"/>
  <c r="I38" i="1"/>
  <c r="H38" i="1"/>
  <c r="F38" i="1"/>
  <c r="G38" i="1" s="1"/>
  <c r="O37" i="1"/>
  <c r="I37" i="1"/>
  <c r="H37" i="1"/>
  <c r="F37" i="1"/>
  <c r="G37" i="1" s="1"/>
  <c r="O36" i="1"/>
  <c r="I36" i="1"/>
  <c r="H36" i="1"/>
  <c r="F36" i="1"/>
  <c r="G36" i="1" s="1"/>
  <c r="O35" i="1"/>
  <c r="I35" i="1"/>
  <c r="H35" i="1"/>
  <c r="F35" i="1"/>
  <c r="G35" i="1" s="1"/>
  <c r="O34" i="1"/>
  <c r="I34" i="1"/>
  <c r="H34" i="1"/>
  <c r="F34" i="1"/>
  <c r="G34" i="1" s="1"/>
  <c r="O33" i="1"/>
  <c r="I33" i="1"/>
  <c r="H33" i="1"/>
  <c r="G33" i="1"/>
  <c r="F33" i="1"/>
  <c r="O32" i="1"/>
  <c r="I32" i="1"/>
  <c r="H32" i="1"/>
  <c r="F32" i="1"/>
  <c r="G32" i="1" s="1"/>
  <c r="O31" i="1"/>
  <c r="F31" i="1"/>
  <c r="G31" i="1" s="1"/>
  <c r="O30" i="1"/>
  <c r="I30" i="1"/>
  <c r="H30" i="1"/>
  <c r="F30" i="1"/>
  <c r="G30" i="1" s="1"/>
  <c r="O29" i="1"/>
  <c r="I29" i="1"/>
  <c r="H29" i="1"/>
  <c r="F29" i="1"/>
  <c r="G29" i="1" s="1"/>
  <c r="O28" i="1"/>
  <c r="I28" i="1"/>
  <c r="H28" i="1"/>
  <c r="F28" i="1"/>
  <c r="G28" i="1" s="1"/>
  <c r="O27" i="1"/>
  <c r="I27" i="1"/>
  <c r="H27" i="1"/>
  <c r="F27" i="1"/>
  <c r="G27" i="1" s="1"/>
  <c r="O26" i="1"/>
  <c r="I26" i="1"/>
  <c r="H26" i="1"/>
  <c r="F26" i="1"/>
  <c r="G26" i="1" s="1"/>
  <c r="O25" i="1"/>
  <c r="I25" i="1"/>
  <c r="H25" i="1"/>
  <c r="F25" i="1"/>
  <c r="G25" i="1" s="1"/>
  <c r="O24" i="1"/>
  <c r="I24" i="1"/>
  <c r="H24" i="1"/>
  <c r="F24" i="1"/>
  <c r="G24" i="1" s="1"/>
  <c r="O23" i="1"/>
  <c r="I23" i="1"/>
  <c r="H23" i="1"/>
  <c r="F23" i="1"/>
  <c r="G23" i="1" s="1"/>
  <c r="O22" i="1"/>
  <c r="I22" i="1"/>
  <c r="H22" i="1"/>
  <c r="F22" i="1"/>
  <c r="G22" i="1" s="1"/>
  <c r="O21" i="1"/>
  <c r="I21" i="1"/>
  <c r="H21" i="1"/>
  <c r="G21" i="1"/>
  <c r="F21" i="1"/>
  <c r="O20" i="1"/>
  <c r="I20" i="1"/>
  <c r="H20" i="1"/>
  <c r="F20" i="1"/>
  <c r="G20" i="1" s="1"/>
  <c r="O19" i="1"/>
  <c r="I19" i="1"/>
  <c r="H19" i="1"/>
  <c r="G19" i="1"/>
  <c r="F19" i="1"/>
  <c r="O18" i="1"/>
  <c r="I18" i="1"/>
  <c r="H18" i="1"/>
  <c r="F18" i="1"/>
  <c r="G18" i="1" s="1"/>
  <c r="O17" i="1"/>
  <c r="I17" i="1"/>
  <c r="H17" i="1"/>
  <c r="F17" i="1"/>
  <c r="G17" i="1" s="1"/>
  <c r="R16" i="1"/>
  <c r="Q16" i="1"/>
  <c r="O16" i="1"/>
  <c r="I16" i="1"/>
  <c r="H16" i="1"/>
  <c r="F16" i="1"/>
  <c r="G16" i="1" s="1"/>
  <c r="R15" i="1"/>
  <c r="Q15" i="1"/>
  <c r="O15" i="1"/>
  <c r="I15" i="1"/>
  <c r="H15" i="1"/>
  <c r="F15" i="1"/>
  <c r="G15" i="1" s="1"/>
  <c r="R14" i="1"/>
  <c r="Q14" i="1"/>
  <c r="O14" i="1"/>
  <c r="I14" i="1"/>
  <c r="H14" i="1"/>
  <c r="F14" i="1"/>
  <c r="G14" i="1" s="1"/>
  <c r="R13" i="1"/>
  <c r="Q13" i="1"/>
  <c r="O13" i="1"/>
  <c r="I13" i="1"/>
  <c r="H13" i="1"/>
  <c r="F13" i="1"/>
  <c r="G13" i="1" s="1"/>
  <c r="R12" i="1"/>
  <c r="Q12" i="1"/>
  <c r="O12" i="1"/>
  <c r="I12" i="1"/>
  <c r="H12" i="1"/>
  <c r="F12" i="1"/>
  <c r="G12" i="1" s="1"/>
  <c r="R11" i="1"/>
  <c r="Q11" i="1"/>
  <c r="O11" i="1"/>
  <c r="F11" i="1"/>
  <c r="G11" i="1" s="1"/>
  <c r="R10" i="1"/>
  <c r="Q10" i="1"/>
  <c r="O10" i="1"/>
  <c r="F10" i="1"/>
  <c r="G10" i="1" s="1"/>
  <c r="R9" i="1"/>
  <c r="Q9" i="1"/>
  <c r="O9" i="1"/>
  <c r="F9" i="1"/>
  <c r="G9" i="1" s="1"/>
  <c r="R8" i="1"/>
  <c r="Q8" i="1"/>
  <c r="O8" i="1"/>
  <c r="F8" i="1"/>
  <c r="G8" i="1" s="1"/>
  <c r="R7" i="1"/>
  <c r="Q7" i="1"/>
  <c r="O7" i="1"/>
  <c r="F7" i="1"/>
  <c r="G7" i="1" s="1"/>
  <c r="R6" i="1"/>
  <c r="Q6" i="1"/>
  <c r="O6" i="1"/>
  <c r="I6" i="1"/>
  <c r="F6" i="1"/>
  <c r="G6" i="1" s="1"/>
  <c r="R5" i="1"/>
  <c r="Q5" i="1"/>
  <c r="O5" i="1"/>
  <c r="I5" i="1"/>
  <c r="H5" i="1"/>
  <c r="F5" i="1"/>
  <c r="G5" i="1" s="1"/>
  <c r="R4" i="1"/>
  <c r="Q4" i="1"/>
  <c r="O4" i="1"/>
  <c r="I4" i="1"/>
  <c r="H4" i="1"/>
  <c r="F4" i="1"/>
  <c r="G4" i="1" s="1"/>
  <c r="R3" i="1"/>
  <c r="Q3" i="1"/>
  <c r="O3" i="1"/>
  <c r="I3" i="1"/>
  <c r="H3" i="1"/>
  <c r="F3" i="1"/>
  <c r="G3" i="1" s="1"/>
  <c r="R2" i="1"/>
  <c r="Q2" i="1"/>
  <c r="O2" i="1"/>
  <c r="I2" i="1"/>
  <c r="H2" i="1"/>
  <c r="F2" i="1"/>
  <c r="G2" i="1" s="1"/>
  <c r="O68" i="2" l="1"/>
  <c r="O69" i="2"/>
  <c r="M63" i="2"/>
  <c r="N63" i="2" s="1"/>
  <c r="Q63" i="2" s="1"/>
  <c r="O61" i="2"/>
  <c r="M59" i="2"/>
  <c r="N59" i="2" s="1"/>
  <c r="Q59" i="2"/>
  <c r="O57" i="2"/>
  <c r="M55" i="2"/>
  <c r="N55" i="2" s="1"/>
  <c r="Q55" i="2" s="1"/>
  <c r="O53" i="2"/>
  <c r="M51" i="2"/>
  <c r="N51" i="2" s="1"/>
  <c r="Q51" i="2"/>
  <c r="O49" i="2"/>
  <c r="M47" i="2"/>
  <c r="N47" i="2" s="1"/>
  <c r="Q47" i="2" s="1"/>
  <c r="O45" i="2"/>
  <c r="M43" i="2"/>
  <c r="N43" i="2" s="1"/>
  <c r="Q43" i="2"/>
  <c r="O41" i="2"/>
  <c r="M39" i="2"/>
  <c r="N39" i="2" s="1"/>
  <c r="Q39" i="2" s="1"/>
  <c r="O37" i="2"/>
  <c r="M35" i="2"/>
  <c r="N35" i="2" s="1"/>
  <c r="Q35" i="2" s="1"/>
  <c r="O33" i="2"/>
  <c r="M31" i="2"/>
  <c r="N31" i="2" s="1"/>
  <c r="Q31" i="2" s="1"/>
  <c r="O29" i="2"/>
  <c r="M27" i="2"/>
  <c r="N27" i="2" s="1"/>
  <c r="Q27" i="2"/>
  <c r="O25" i="2"/>
  <c r="M23" i="2"/>
  <c r="N23" i="2" s="1"/>
  <c r="Q23" i="2" s="1"/>
  <c r="O21" i="2"/>
  <c r="O76" i="2"/>
  <c r="O74" i="2"/>
  <c r="O72" i="2"/>
  <c r="O70" i="2"/>
  <c r="O19" i="2"/>
  <c r="O17" i="2"/>
  <c r="O15" i="2"/>
  <c r="O13" i="2"/>
  <c r="O11" i="2"/>
  <c r="O9" i="2"/>
  <c r="O7" i="2"/>
  <c r="O5" i="2"/>
  <c r="O3" i="2"/>
  <c r="O75" i="2"/>
  <c r="O73" i="2"/>
  <c r="O71" i="2"/>
  <c r="O67" i="2"/>
  <c r="O12" i="2"/>
  <c r="O10" i="2"/>
  <c r="O8" i="2"/>
  <c r="O6" i="2"/>
  <c r="O4" i="2"/>
  <c r="O2" i="2"/>
  <c r="M68" i="2"/>
  <c r="N68" i="2" s="1"/>
  <c r="Q68" i="2" s="1"/>
  <c r="M69" i="2"/>
  <c r="N69" i="2" s="1"/>
  <c r="Q69" i="2" s="1"/>
  <c r="M61" i="2"/>
  <c r="N61" i="2" s="1"/>
  <c r="Q61" i="2" s="1"/>
  <c r="M57" i="2"/>
  <c r="N57" i="2" s="1"/>
  <c r="Q57" i="2" s="1"/>
  <c r="M53" i="2"/>
  <c r="N53" i="2" s="1"/>
  <c r="Q53" i="2" s="1"/>
  <c r="M49" i="2"/>
  <c r="N49" i="2" s="1"/>
  <c r="Q49" i="2" s="1"/>
  <c r="M45" i="2"/>
  <c r="N45" i="2" s="1"/>
  <c r="Q45" i="2" s="1"/>
  <c r="M41" i="2"/>
  <c r="N41" i="2" s="1"/>
  <c r="Q41" i="2" s="1"/>
  <c r="M37" i="2"/>
  <c r="N37" i="2" s="1"/>
  <c r="Q37" i="2" s="1"/>
  <c r="M33" i="2"/>
  <c r="N33" i="2" s="1"/>
  <c r="Q33" i="2" s="1"/>
  <c r="M29" i="2"/>
  <c r="N29" i="2" s="1"/>
  <c r="Q29" i="2" s="1"/>
  <c r="M25" i="2"/>
  <c r="N25" i="2" s="1"/>
  <c r="Q25" i="2" s="1"/>
  <c r="M21" i="2"/>
  <c r="N21" i="2" s="1"/>
  <c r="Q21" i="2" s="1"/>
  <c r="M76" i="2"/>
  <c r="N76" i="2" s="1"/>
  <c r="Q76" i="2" s="1"/>
  <c r="M74" i="2"/>
  <c r="N74" i="2" s="1"/>
  <c r="Q74" i="2" s="1"/>
  <c r="M72" i="2"/>
  <c r="N72" i="2" s="1"/>
  <c r="Q72" i="2" s="1"/>
  <c r="M70" i="2"/>
  <c r="N70" i="2" s="1"/>
  <c r="Q70" i="2" s="1"/>
  <c r="M19" i="2"/>
  <c r="N19" i="2" s="1"/>
  <c r="Q19" i="2" s="1"/>
  <c r="M17" i="2"/>
  <c r="N17" i="2" s="1"/>
  <c r="Q17" i="2" s="1"/>
  <c r="M15" i="2"/>
  <c r="N15" i="2" s="1"/>
  <c r="Q15" i="2" s="1"/>
  <c r="M13" i="2"/>
  <c r="N13" i="2" s="1"/>
  <c r="Q13" i="2" s="1"/>
  <c r="M11" i="2"/>
  <c r="N11" i="2" s="1"/>
  <c r="Q11" i="2" s="1"/>
  <c r="M9" i="2"/>
  <c r="N9" i="2" s="1"/>
  <c r="Q9" i="2" s="1"/>
  <c r="M7" i="2"/>
  <c r="N7" i="2" s="1"/>
  <c r="Q7" i="2" s="1"/>
  <c r="M5" i="2"/>
  <c r="N5" i="2" s="1"/>
  <c r="Q5" i="2" s="1"/>
  <c r="M3" i="2"/>
  <c r="N3" i="2" s="1"/>
  <c r="Q3" i="2" s="1"/>
  <c r="M75" i="2"/>
  <c r="N75" i="2" s="1"/>
  <c r="Q75" i="2" s="1"/>
  <c r="M73" i="2"/>
  <c r="N73" i="2" s="1"/>
  <c r="Q73" i="2" s="1"/>
  <c r="M71" i="2"/>
  <c r="N71" i="2" s="1"/>
  <c r="Q71" i="2" s="1"/>
  <c r="M67" i="2"/>
  <c r="N67" i="2" s="1"/>
  <c r="Q67" i="2" s="1"/>
  <c r="M18" i="2"/>
  <c r="N18" i="2" s="1"/>
  <c r="Q18" i="2" s="1"/>
  <c r="M16" i="2"/>
  <c r="N16" i="2" s="1"/>
  <c r="Q16" i="2" s="1"/>
  <c r="M14" i="2"/>
  <c r="N14" i="2" s="1"/>
  <c r="Q14" i="2" s="1"/>
  <c r="M12" i="2"/>
  <c r="N12" i="2" s="1"/>
  <c r="Q12" i="2" s="1"/>
  <c r="M10" i="2"/>
  <c r="N10" i="2" s="1"/>
  <c r="Q10" i="2" s="1"/>
  <c r="M8" i="2"/>
  <c r="N8" i="2" s="1"/>
  <c r="Q8" i="2" s="1"/>
  <c r="M6" i="2"/>
  <c r="N6" i="2" s="1"/>
  <c r="Q6" i="2" s="1"/>
  <c r="M4" i="2"/>
  <c r="N4" i="2" s="1"/>
  <c r="Q4" i="2" s="1"/>
  <c r="M2" i="2"/>
  <c r="N2" i="2" s="1"/>
  <c r="Q2" i="2" s="1"/>
  <c r="J2" i="1"/>
  <c r="K2" i="1" s="1"/>
  <c r="N2" i="1" s="1"/>
  <c r="J3" i="1"/>
  <c r="K3" i="1" s="1"/>
  <c r="N3" i="1" s="1"/>
  <c r="J4" i="1"/>
  <c r="K4" i="1" s="1"/>
  <c r="N4" i="1" s="1"/>
  <c r="J5" i="1"/>
  <c r="K5" i="1" s="1"/>
  <c r="N5" i="1" s="1"/>
  <c r="J6" i="1"/>
  <c r="K6" i="1" s="1"/>
  <c r="N6" i="1" s="1"/>
  <c r="J18" i="1"/>
  <c r="K18" i="1" s="1"/>
  <c r="N18" i="1" s="1"/>
  <c r="J22" i="1"/>
  <c r="K22" i="1" s="1"/>
  <c r="N22" i="1" s="1"/>
  <c r="J23" i="1"/>
  <c r="K23" i="1" s="1"/>
  <c r="N23" i="1" s="1"/>
  <c r="J24" i="1"/>
  <c r="K24" i="1" s="1"/>
  <c r="N24" i="1" s="1"/>
  <c r="J25" i="1"/>
  <c r="K25" i="1" s="1"/>
  <c r="N25" i="1" s="1"/>
  <c r="J26" i="1"/>
  <c r="K26" i="1" s="1"/>
  <c r="N26" i="1" s="1"/>
  <c r="J27" i="1"/>
  <c r="K27" i="1" s="1"/>
  <c r="N27" i="1" s="1"/>
  <c r="J28" i="1"/>
  <c r="K28" i="1" s="1"/>
  <c r="N28" i="1" s="1"/>
  <c r="J29" i="1"/>
  <c r="K29" i="1" s="1"/>
  <c r="N29" i="1" s="1"/>
  <c r="J30" i="1"/>
  <c r="K30" i="1" s="1"/>
  <c r="N30" i="1" s="1"/>
  <c r="J34" i="1"/>
  <c r="K34" i="1" s="1"/>
  <c r="N34" i="1" s="1"/>
  <c r="J35" i="1"/>
  <c r="K35" i="1" s="1"/>
  <c r="N35" i="1" s="1"/>
  <c r="J36" i="1"/>
  <c r="K36" i="1" s="1"/>
  <c r="N36" i="1" s="1"/>
  <c r="J37" i="1"/>
  <c r="K37" i="1" s="1"/>
  <c r="N37" i="1" s="1"/>
  <c r="J38" i="1"/>
  <c r="K38" i="1" s="1"/>
  <c r="N38" i="1" s="1"/>
  <c r="J39" i="1"/>
  <c r="K39" i="1" s="1"/>
  <c r="N39" i="1" s="1"/>
  <c r="J40" i="1"/>
  <c r="K40" i="1" s="1"/>
  <c r="N40" i="1" s="1"/>
  <c r="J44" i="1"/>
  <c r="K44" i="1" s="1"/>
  <c r="N44" i="1" s="1"/>
  <c r="J48" i="1"/>
  <c r="K48" i="1" s="1"/>
  <c r="N48" i="1" s="1"/>
  <c r="J49" i="1"/>
  <c r="K49" i="1" s="1"/>
  <c r="N49" i="1" s="1"/>
  <c r="J50" i="1"/>
  <c r="K50" i="1" s="1"/>
  <c r="N50" i="1" s="1"/>
  <c r="J51" i="1"/>
  <c r="K51" i="1" s="1"/>
  <c r="N51" i="1" s="1"/>
  <c r="J52" i="1"/>
  <c r="K52" i="1" s="1"/>
  <c r="N52" i="1" s="1"/>
  <c r="J57" i="1"/>
  <c r="K57" i="1" s="1"/>
  <c r="N57" i="1" s="1"/>
  <c r="J58" i="1"/>
  <c r="K58" i="1" s="1"/>
  <c r="N58" i="1" s="1"/>
  <c r="J59" i="1"/>
  <c r="K59" i="1" s="1"/>
  <c r="N59" i="1" s="1"/>
  <c r="J60" i="1"/>
  <c r="K60" i="1" s="1"/>
  <c r="N60" i="1" s="1"/>
  <c r="J63" i="1"/>
  <c r="K63" i="1" s="1"/>
  <c r="N63" i="1" s="1"/>
  <c r="J64" i="1"/>
  <c r="K64" i="1" s="1"/>
  <c r="N64" i="1" s="1"/>
  <c r="J65" i="1"/>
  <c r="K65" i="1" s="1"/>
  <c r="N65" i="1" s="1"/>
  <c r="J66" i="1"/>
  <c r="K66" i="1" s="1"/>
  <c r="N66" i="1" s="1"/>
  <c r="J68" i="1"/>
  <c r="K68" i="1" s="1"/>
  <c r="N68" i="1" s="1"/>
  <c r="J71" i="1"/>
  <c r="K71" i="1" s="1"/>
  <c r="N71" i="1" s="1"/>
  <c r="J7" i="1"/>
  <c r="K7" i="1" s="1"/>
  <c r="N7" i="1" s="1"/>
  <c r="J8" i="1"/>
  <c r="K8" i="1" s="1"/>
  <c r="N8" i="1" s="1"/>
  <c r="J9" i="1"/>
  <c r="K9" i="1" s="1"/>
  <c r="N9" i="1" s="1"/>
  <c r="J10" i="1"/>
  <c r="K10" i="1" s="1"/>
  <c r="N10" i="1" s="1"/>
  <c r="J11" i="1"/>
  <c r="K11" i="1" s="1"/>
  <c r="N11" i="1" s="1"/>
  <c r="J12" i="1"/>
  <c r="K12" i="1" s="1"/>
  <c r="N12" i="1" s="1"/>
  <c r="J13" i="1"/>
  <c r="K13" i="1" s="1"/>
  <c r="N13" i="1" s="1"/>
  <c r="J14" i="1"/>
  <c r="K14" i="1" s="1"/>
  <c r="N14" i="1" s="1"/>
  <c r="J15" i="1"/>
  <c r="K15" i="1" s="1"/>
  <c r="N15" i="1" s="1"/>
  <c r="J16" i="1"/>
  <c r="K16" i="1" s="1"/>
  <c r="N16" i="1" s="1"/>
  <c r="J20" i="1"/>
  <c r="K20" i="1" s="1"/>
  <c r="N20" i="1" s="1"/>
  <c r="J32" i="1"/>
  <c r="K32" i="1" s="1"/>
  <c r="N32" i="1" s="1"/>
  <c r="J42" i="1"/>
  <c r="K42" i="1" s="1"/>
  <c r="N42" i="1" s="1"/>
  <c r="J46" i="1"/>
  <c r="K46" i="1" s="1"/>
  <c r="N46" i="1" s="1"/>
  <c r="J47" i="1"/>
  <c r="K47" i="1" s="1"/>
  <c r="N47" i="1" s="1"/>
  <c r="J53" i="1"/>
  <c r="K53" i="1" s="1"/>
  <c r="N53" i="1" s="1"/>
  <c r="J54" i="1"/>
  <c r="K54" i="1" s="1"/>
  <c r="N54" i="1" s="1"/>
  <c r="J55" i="1"/>
  <c r="K55" i="1" s="1"/>
  <c r="N55" i="1" s="1"/>
  <c r="J56" i="1"/>
  <c r="K56" i="1" s="1"/>
  <c r="N56" i="1" s="1"/>
  <c r="J62" i="1"/>
  <c r="K62" i="1" s="1"/>
  <c r="N62" i="1" s="1"/>
  <c r="J69" i="1"/>
  <c r="K69" i="1" s="1"/>
  <c r="N69" i="1" s="1"/>
  <c r="J73" i="1"/>
  <c r="K73" i="1" s="1"/>
  <c r="N73" i="1" s="1"/>
  <c r="J17" i="1"/>
  <c r="K17" i="1" s="1"/>
  <c r="L17" i="1" s="1"/>
  <c r="M17" i="1" s="1"/>
  <c r="N17" i="1"/>
  <c r="J19" i="1"/>
  <c r="K19" i="1" s="1"/>
  <c r="L19" i="1"/>
  <c r="M19" i="1" s="1"/>
  <c r="P19" i="1" s="1"/>
  <c r="N19" i="1"/>
  <c r="J21" i="1"/>
  <c r="K21" i="1" s="1"/>
  <c r="N21" i="1" s="1"/>
  <c r="J31" i="1"/>
  <c r="K31" i="1" s="1"/>
  <c r="J33" i="1"/>
  <c r="K33" i="1" s="1"/>
  <c r="L33" i="1" s="1"/>
  <c r="M33" i="1" s="1"/>
  <c r="N33" i="1"/>
  <c r="J41" i="1"/>
  <c r="K41" i="1" s="1"/>
  <c r="N41" i="1" s="1"/>
  <c r="L41" i="1"/>
  <c r="M41" i="1" s="1"/>
  <c r="J43" i="1"/>
  <c r="K43" i="1" s="1"/>
  <c r="N43" i="1" s="1"/>
  <c r="J45" i="1"/>
  <c r="K45" i="1" s="1"/>
  <c r="L45" i="1" s="1"/>
  <c r="M45" i="1" s="1"/>
  <c r="N45" i="1"/>
  <c r="J61" i="1"/>
  <c r="K61" i="1" s="1"/>
  <c r="L61" i="1" s="1"/>
  <c r="M61" i="1" s="1"/>
  <c r="N61" i="1"/>
  <c r="J67" i="1"/>
  <c r="K67" i="1" s="1"/>
  <c r="L67" i="1"/>
  <c r="M67" i="1" s="1"/>
  <c r="N67" i="1"/>
  <c r="J70" i="1"/>
  <c r="K70" i="1" s="1"/>
  <c r="J72" i="1"/>
  <c r="K72" i="1" s="1"/>
  <c r="L72" i="1"/>
  <c r="M72" i="1" s="1"/>
  <c r="N72" i="1"/>
  <c r="P72" i="1" l="1"/>
  <c r="P67" i="1"/>
  <c r="L73" i="1"/>
  <c r="M73" i="1" s="1"/>
  <c r="P73" i="1" s="1"/>
  <c r="L62" i="1"/>
  <c r="M62" i="1" s="1"/>
  <c r="P62" i="1" s="1"/>
  <c r="L55" i="1"/>
  <c r="M55" i="1" s="1"/>
  <c r="P55" i="1" s="1"/>
  <c r="L53" i="1"/>
  <c r="M53" i="1" s="1"/>
  <c r="P53" i="1" s="1"/>
  <c r="L46" i="1"/>
  <c r="M46" i="1" s="1"/>
  <c r="P46" i="1" s="1"/>
  <c r="L32" i="1"/>
  <c r="M32" i="1" s="1"/>
  <c r="P32" i="1" s="1"/>
  <c r="L16" i="1"/>
  <c r="M16" i="1" s="1"/>
  <c r="P16" i="1" s="1"/>
  <c r="L14" i="1"/>
  <c r="M14" i="1" s="1"/>
  <c r="P14" i="1" s="1"/>
  <c r="L12" i="1"/>
  <c r="M12" i="1" s="1"/>
  <c r="P12" i="1" s="1"/>
  <c r="L10" i="1"/>
  <c r="M10" i="1" s="1"/>
  <c r="P10" i="1" s="1"/>
  <c r="L8" i="1"/>
  <c r="M8" i="1" s="1"/>
  <c r="P8" i="1" s="1"/>
  <c r="L71" i="1"/>
  <c r="M71" i="1" s="1"/>
  <c r="P71" i="1" s="1"/>
  <c r="L66" i="1"/>
  <c r="M66" i="1" s="1"/>
  <c r="P66" i="1" s="1"/>
  <c r="L64" i="1"/>
  <c r="M64" i="1" s="1"/>
  <c r="P64" i="1" s="1"/>
  <c r="L60" i="1"/>
  <c r="M60" i="1" s="1"/>
  <c r="P60" i="1" s="1"/>
  <c r="L58" i="1"/>
  <c r="M58" i="1" s="1"/>
  <c r="P58" i="1" s="1"/>
  <c r="L52" i="1"/>
  <c r="M52" i="1" s="1"/>
  <c r="P52" i="1" s="1"/>
  <c r="L50" i="1"/>
  <c r="M50" i="1" s="1"/>
  <c r="P50" i="1" s="1"/>
  <c r="L48" i="1"/>
  <c r="M48" i="1" s="1"/>
  <c r="P48" i="1" s="1"/>
  <c r="L40" i="1"/>
  <c r="M40" i="1" s="1"/>
  <c r="P40" i="1" s="1"/>
  <c r="L38" i="1"/>
  <c r="M38" i="1" s="1"/>
  <c r="P38" i="1" s="1"/>
  <c r="L36" i="1"/>
  <c r="M36" i="1" s="1"/>
  <c r="P36" i="1" s="1"/>
  <c r="L34" i="1"/>
  <c r="M34" i="1" s="1"/>
  <c r="P34" i="1" s="1"/>
  <c r="L29" i="1"/>
  <c r="M29" i="1" s="1"/>
  <c r="P29" i="1" s="1"/>
  <c r="L27" i="1"/>
  <c r="M27" i="1" s="1"/>
  <c r="P27" i="1" s="1"/>
  <c r="L25" i="1"/>
  <c r="M25" i="1" s="1"/>
  <c r="P25" i="1" s="1"/>
  <c r="L23" i="1"/>
  <c r="M23" i="1" s="1"/>
  <c r="P23" i="1" s="1"/>
  <c r="L18" i="1"/>
  <c r="M18" i="1" s="1"/>
  <c r="P18" i="1" s="1"/>
  <c r="L5" i="1"/>
  <c r="M5" i="1" s="1"/>
  <c r="P5" i="1" s="1"/>
  <c r="L3" i="1"/>
  <c r="M3" i="1" s="1"/>
  <c r="P3" i="1" s="1"/>
  <c r="P45" i="1"/>
  <c r="N31" i="1"/>
  <c r="P41" i="1"/>
  <c r="L31" i="1"/>
  <c r="M31" i="1" s="1"/>
  <c r="P31" i="1" s="1"/>
  <c r="L69" i="1"/>
  <c r="M69" i="1" s="1"/>
  <c r="P69" i="1" s="1"/>
  <c r="L56" i="1"/>
  <c r="M56" i="1" s="1"/>
  <c r="P56" i="1" s="1"/>
  <c r="L54" i="1"/>
  <c r="M54" i="1" s="1"/>
  <c r="P54" i="1" s="1"/>
  <c r="L47" i="1"/>
  <c r="M47" i="1" s="1"/>
  <c r="P47" i="1" s="1"/>
  <c r="L42" i="1"/>
  <c r="M42" i="1" s="1"/>
  <c r="P42" i="1" s="1"/>
  <c r="L20" i="1"/>
  <c r="M20" i="1" s="1"/>
  <c r="P20" i="1" s="1"/>
  <c r="L15" i="1"/>
  <c r="M15" i="1" s="1"/>
  <c r="P15" i="1" s="1"/>
  <c r="L13" i="1"/>
  <c r="M13" i="1" s="1"/>
  <c r="P13" i="1" s="1"/>
  <c r="L11" i="1"/>
  <c r="M11" i="1" s="1"/>
  <c r="P11" i="1" s="1"/>
  <c r="L9" i="1"/>
  <c r="M9" i="1" s="1"/>
  <c r="P9" i="1" s="1"/>
  <c r="L7" i="1"/>
  <c r="M7" i="1" s="1"/>
  <c r="P7" i="1" s="1"/>
  <c r="L68" i="1"/>
  <c r="M68" i="1" s="1"/>
  <c r="P68" i="1" s="1"/>
  <c r="L65" i="1"/>
  <c r="M65" i="1" s="1"/>
  <c r="P65" i="1" s="1"/>
  <c r="L63" i="1"/>
  <c r="M63" i="1" s="1"/>
  <c r="P63" i="1" s="1"/>
  <c r="L59" i="1"/>
  <c r="M59" i="1" s="1"/>
  <c r="P59" i="1" s="1"/>
  <c r="L57" i="1"/>
  <c r="M57" i="1" s="1"/>
  <c r="P57" i="1" s="1"/>
  <c r="L51" i="1"/>
  <c r="M51" i="1" s="1"/>
  <c r="P51" i="1" s="1"/>
  <c r="L49" i="1"/>
  <c r="M49" i="1" s="1"/>
  <c r="P49" i="1" s="1"/>
  <c r="L44" i="1"/>
  <c r="M44" i="1" s="1"/>
  <c r="P44" i="1" s="1"/>
  <c r="L39" i="1"/>
  <c r="M39" i="1" s="1"/>
  <c r="P39" i="1" s="1"/>
  <c r="L37" i="1"/>
  <c r="M37" i="1" s="1"/>
  <c r="P37" i="1" s="1"/>
  <c r="L35" i="1"/>
  <c r="M35" i="1" s="1"/>
  <c r="P35" i="1" s="1"/>
  <c r="L30" i="1"/>
  <c r="M30" i="1" s="1"/>
  <c r="P30" i="1" s="1"/>
  <c r="L28" i="1"/>
  <c r="M28" i="1" s="1"/>
  <c r="P28" i="1" s="1"/>
  <c r="L26" i="1"/>
  <c r="M26" i="1" s="1"/>
  <c r="P26" i="1" s="1"/>
  <c r="L24" i="1"/>
  <c r="M24" i="1" s="1"/>
  <c r="P24" i="1" s="1"/>
  <c r="L22" i="1"/>
  <c r="M22" i="1" s="1"/>
  <c r="P22" i="1" s="1"/>
  <c r="L6" i="1"/>
  <c r="M6" i="1" s="1"/>
  <c r="P6" i="1" s="1"/>
  <c r="L4" i="1"/>
  <c r="M4" i="1" s="1"/>
  <c r="P4" i="1" s="1"/>
  <c r="L2" i="1"/>
  <c r="M2" i="1" s="1"/>
  <c r="P2" i="1" s="1"/>
  <c r="P43" i="1"/>
  <c r="P61" i="1"/>
  <c r="P33" i="1"/>
  <c r="P17" i="1"/>
  <c r="N70" i="1"/>
  <c r="L70" i="1"/>
  <c r="M70" i="1" s="1"/>
  <c r="P70" i="1" s="1"/>
  <c r="L43" i="1"/>
  <c r="M43" i="1" s="1"/>
  <c r="L21" i="1"/>
  <c r="M21" i="1" s="1"/>
  <c r="P21" i="1" s="1"/>
</calcChain>
</file>

<file path=xl/sharedStrings.xml><?xml version="1.0" encoding="utf-8"?>
<sst xmlns="http://schemas.openxmlformats.org/spreadsheetml/2006/main" count="333" uniqueCount="291">
  <si>
    <t>CARGO</t>
  </si>
  <si>
    <t>COD-GRAD</t>
  </si>
  <si>
    <t>BASICO</t>
  </si>
  <si>
    <t>SOBRES</t>
  </si>
  <si>
    <t>BONSE</t>
  </si>
  <si>
    <t>1/12 BONSE</t>
  </si>
  <si>
    <t>ALIMENT</t>
  </si>
  <si>
    <t>TRANSP</t>
  </si>
  <si>
    <t>PR.SEMEST</t>
  </si>
  <si>
    <t>1/12 P.SEMEST</t>
  </si>
  <si>
    <t>PR.VACAC</t>
  </si>
  <si>
    <t>1/12 P.VAC</t>
  </si>
  <si>
    <t>SDO VAC 30 DIAS</t>
  </si>
  <si>
    <t>BONRE</t>
  </si>
  <si>
    <t>PR.NAV</t>
  </si>
  <si>
    <t>RIESGO</t>
  </si>
  <si>
    <t>COMANDANTE SUPERIOR</t>
  </si>
  <si>
    <t>OFICIAL LOGISTICO</t>
  </si>
  <si>
    <t>2052-06</t>
  </si>
  <si>
    <t>OFICIAL DE TRATAMIENTO</t>
  </si>
  <si>
    <t>2053-06</t>
  </si>
  <si>
    <t>MAYOR DE PRISIONES</t>
  </si>
  <si>
    <t>4158-21</t>
  </si>
  <si>
    <t>CAPITAN DE PRISIONES</t>
  </si>
  <si>
    <t>4078-18</t>
  </si>
  <si>
    <t>TENIENTE DE PRISIONES</t>
  </si>
  <si>
    <t>4222-16</t>
  </si>
  <si>
    <t>INSPECTOR JEFE</t>
  </si>
  <si>
    <t>4152-14</t>
  </si>
  <si>
    <t xml:space="preserve">INSPECTOR </t>
  </si>
  <si>
    <t>4137-13</t>
  </si>
  <si>
    <t>DISTINGUIDO</t>
  </si>
  <si>
    <t>4112-12</t>
  </si>
  <si>
    <t>DRAGONEANTE</t>
  </si>
  <si>
    <t>4114-11</t>
  </si>
  <si>
    <t>DIRECTOR E. DE RECLUSION</t>
  </si>
  <si>
    <t>0195-I</t>
  </si>
  <si>
    <t>0195-II</t>
  </si>
  <si>
    <t>0195-III</t>
  </si>
  <si>
    <t>0195-IV</t>
  </si>
  <si>
    <t>SUBDIREC E. DE RECLUSION</t>
  </si>
  <si>
    <t>0196-I</t>
  </si>
  <si>
    <t>DIRECTOR GENERAL</t>
  </si>
  <si>
    <t>0015-24</t>
  </si>
  <si>
    <t>0015-25</t>
  </si>
  <si>
    <t>DIRECTOR ADMINISTRTIVO Y FIINANCIERO</t>
  </si>
  <si>
    <t>0100-20</t>
  </si>
  <si>
    <t xml:space="preserve"> </t>
  </si>
  <si>
    <t>DIRECTOR TECNICO</t>
  </si>
  <si>
    <t>0100-23</t>
  </si>
  <si>
    <t>JEFE DE OFICINA- CONTROL INTERNO DISCI</t>
  </si>
  <si>
    <t>0137-17</t>
  </si>
  <si>
    <t>JEFE DE OFICINA</t>
  </si>
  <si>
    <t>SUBDIRECTOR OPERATIVO</t>
  </si>
  <si>
    <t>0150-17</t>
  </si>
  <si>
    <t>DIRECTOR REGIONAL</t>
  </si>
  <si>
    <t>0042-17</t>
  </si>
  <si>
    <t>SUBDIRECTOR TECNICO U OPERATIVO</t>
  </si>
  <si>
    <t>0150-19</t>
  </si>
  <si>
    <t>ASESOR</t>
  </si>
  <si>
    <t>1020-06</t>
  </si>
  <si>
    <t>1020-08</t>
  </si>
  <si>
    <t>1020-10</t>
  </si>
  <si>
    <t>JEFE DE OFICINA - ASESORA</t>
  </si>
  <si>
    <t>1045-10</t>
  </si>
  <si>
    <t>1045-11</t>
  </si>
  <si>
    <t>PROF. ESP 1/2 TIEMPO</t>
  </si>
  <si>
    <t>2028-12</t>
  </si>
  <si>
    <t>PROFESIONAL ESPECIAL</t>
  </si>
  <si>
    <t>2028-13</t>
  </si>
  <si>
    <t>2028-15</t>
  </si>
  <si>
    <t>2028-16</t>
  </si>
  <si>
    <t>2028-18</t>
  </si>
  <si>
    <t>2028-21</t>
  </si>
  <si>
    <t xml:space="preserve">PROFESIONAL ESPECIAL - SALUD </t>
  </si>
  <si>
    <t>2033-16</t>
  </si>
  <si>
    <t>PROFESIONAL UNIVERSIT</t>
  </si>
  <si>
    <t>2044-05</t>
  </si>
  <si>
    <t>2044-07</t>
  </si>
  <si>
    <t>2044-09</t>
  </si>
  <si>
    <t>2044-11</t>
  </si>
  <si>
    <t>CAPELLAN 1/2 TIEMPO</t>
  </si>
  <si>
    <t>2001-05</t>
  </si>
  <si>
    <t>MEDICO 1/2 TIEMPO</t>
  </si>
  <si>
    <t>2085-12</t>
  </si>
  <si>
    <t>MEDICO 1/2 TIEMPO ESPE</t>
  </si>
  <si>
    <t>2120-15</t>
  </si>
  <si>
    <t>ODONTOLOGO 1/2 T ESPE</t>
  </si>
  <si>
    <t>2123-15</t>
  </si>
  <si>
    <t>ODONTOLOGO 1/2 TIEMPO</t>
  </si>
  <si>
    <t>2087-12</t>
  </si>
  <si>
    <t>INSTRUCTORES</t>
  </si>
  <si>
    <t>3070-10</t>
  </si>
  <si>
    <t>DACTILOSCOPISTA</t>
  </si>
  <si>
    <t>3066-09</t>
  </si>
  <si>
    <t>ANALISTA DE SISTEMAS</t>
  </si>
  <si>
    <t>3003-15</t>
  </si>
  <si>
    <t>3003-17</t>
  </si>
  <si>
    <t>TECNICO ADMINSTRATIVO</t>
  </si>
  <si>
    <t>3124-09</t>
  </si>
  <si>
    <t>3124-11</t>
  </si>
  <si>
    <t>3124-13</t>
  </si>
  <si>
    <t>3124-15</t>
  </si>
  <si>
    <t>3124-16</t>
  </si>
  <si>
    <t>TECNICO OPERATIVO</t>
  </si>
  <si>
    <t>3132-10</t>
  </si>
  <si>
    <t>3132-12</t>
  </si>
  <si>
    <t>3132-13</t>
  </si>
  <si>
    <t>SECRETARIO</t>
  </si>
  <si>
    <t>4178-13</t>
  </si>
  <si>
    <t>SECRETARIO EJECUTIVO</t>
  </si>
  <si>
    <t>4210-16</t>
  </si>
  <si>
    <t>4210-17</t>
  </si>
  <si>
    <t>4210-20</t>
  </si>
  <si>
    <t>4210-22</t>
  </si>
  <si>
    <t>4210-24</t>
  </si>
  <si>
    <t>PAGADOR</t>
  </si>
  <si>
    <t>4173-13</t>
  </si>
  <si>
    <t>4173-20</t>
  </si>
  <si>
    <t>4173-22</t>
  </si>
  <si>
    <t>AUXILIAR ADMINISTRATIVO</t>
  </si>
  <si>
    <t>4044-18</t>
  </si>
  <si>
    <t>4044-11</t>
  </si>
  <si>
    <t>4044-13</t>
  </si>
  <si>
    <t>AUXILIAR SERVI GENER</t>
  </si>
  <si>
    <t>4064-11</t>
  </si>
  <si>
    <t>CONDUCTOR MECANICO</t>
  </si>
  <si>
    <t>4103-13</t>
  </si>
  <si>
    <t>ENFERMERO AUXILIAR</t>
  </si>
  <si>
    <t>4128-14</t>
  </si>
  <si>
    <t>BONIF. SALARIA</t>
  </si>
  <si>
    <t>CODIGO</t>
  </si>
  <si>
    <t>BASICO 2015</t>
  </si>
  <si>
    <t>001524</t>
  </si>
  <si>
    <t>Director General de Establecimiento Público 24</t>
  </si>
  <si>
    <t>001525</t>
  </si>
  <si>
    <t>Director General de Establecimiento Público 25</t>
  </si>
  <si>
    <t>004217</t>
  </si>
  <si>
    <t>Director Regional</t>
  </si>
  <si>
    <t>010020</t>
  </si>
  <si>
    <t>Director Administrativo y Financiero</t>
  </si>
  <si>
    <t>010023</t>
  </si>
  <si>
    <t>Director Técnico</t>
  </si>
  <si>
    <t>013717</t>
  </si>
  <si>
    <t xml:space="preserve">Jefe de Oficina  </t>
  </si>
  <si>
    <t>015017</t>
  </si>
  <si>
    <t>Subdirector Operativo 17</t>
  </si>
  <si>
    <t>015019</t>
  </si>
  <si>
    <t>Subdirector Tecnico u Operativo</t>
  </si>
  <si>
    <t>0195 I</t>
  </si>
  <si>
    <t>Director de Establecimiento de Reclusion I</t>
  </si>
  <si>
    <t>0195 II</t>
  </si>
  <si>
    <t>Director de Establecimiento de Reclusion II</t>
  </si>
  <si>
    <t>0195 III</t>
  </si>
  <si>
    <t>Director de Establecimiento de Reclusion C3</t>
  </si>
  <si>
    <t>0195 IV</t>
  </si>
  <si>
    <t>Director de Establecimiento de Reclusion IV</t>
  </si>
  <si>
    <t>0196 I</t>
  </si>
  <si>
    <t>Subdirector de Establecimiento de Reclusion I</t>
  </si>
  <si>
    <t>102006</t>
  </si>
  <si>
    <t>Asesor 06</t>
  </si>
  <si>
    <t>102008</t>
  </si>
  <si>
    <t>Asesor 08</t>
  </si>
  <si>
    <t>102010</t>
  </si>
  <si>
    <t>Asesor 10</t>
  </si>
  <si>
    <t>104510</t>
  </si>
  <si>
    <t>Jefe Oficina Asesora 10</t>
  </si>
  <si>
    <t>104511</t>
  </si>
  <si>
    <t>Jefe Oficina Asesora 11</t>
  </si>
  <si>
    <t>200105</t>
  </si>
  <si>
    <t>Capellán 05</t>
  </si>
  <si>
    <t>202812</t>
  </si>
  <si>
    <t>Profesional Especializado - Medio Tiempo 12</t>
  </si>
  <si>
    <t>202813</t>
  </si>
  <si>
    <t>Profesional Especializado 13</t>
  </si>
  <si>
    <t>202815</t>
  </si>
  <si>
    <t>Profesional Especializado 15</t>
  </si>
  <si>
    <t>202816</t>
  </si>
  <si>
    <t>Profesional Especializado 16</t>
  </si>
  <si>
    <t>202818</t>
  </si>
  <si>
    <t>Profesional Especializado 18</t>
  </si>
  <si>
    <t>202821</t>
  </si>
  <si>
    <t>Profesional Especializado 21</t>
  </si>
  <si>
    <t>203316</t>
  </si>
  <si>
    <t>Profesional Especializado - Salud</t>
  </si>
  <si>
    <t>203616</t>
  </si>
  <si>
    <t>204405</t>
  </si>
  <si>
    <t>Profesional Universitario 05</t>
  </si>
  <si>
    <t>204407</t>
  </si>
  <si>
    <t>Profesional Universitario 07</t>
  </si>
  <si>
    <t>204409</t>
  </si>
  <si>
    <t>Profesional Universitario 09</t>
  </si>
  <si>
    <t>204411</t>
  </si>
  <si>
    <t>Profesional Universitario 11</t>
  </si>
  <si>
    <t>205206</t>
  </si>
  <si>
    <t>Oficial Logistico 06</t>
  </si>
  <si>
    <t>205306</t>
  </si>
  <si>
    <t>Oficial de Tratamiento Penitenciario 06</t>
  </si>
  <si>
    <t>208512</t>
  </si>
  <si>
    <t>Médico -  Medio Tiempo 12</t>
  </si>
  <si>
    <t>208712</t>
  </si>
  <si>
    <t>Odontólogo - Medio Tiempo 12</t>
  </si>
  <si>
    <t>212015</t>
  </si>
  <si>
    <t>Médico Especialista - Medio Tiempo 15</t>
  </si>
  <si>
    <t>212315</t>
  </si>
  <si>
    <t>Odontólogo Especialista - Medio Tiempo 15</t>
  </si>
  <si>
    <t>213200</t>
  </si>
  <si>
    <t>Comandante Superior de Prisiones</t>
  </si>
  <si>
    <t>300315</t>
  </si>
  <si>
    <t>Analista de Sistemas 15</t>
  </si>
  <si>
    <t>300317</t>
  </si>
  <si>
    <t>Analista de Sistemas 17</t>
  </si>
  <si>
    <t>306609</t>
  </si>
  <si>
    <t>Dactiloscopista 09</t>
  </si>
  <si>
    <t>307010</t>
  </si>
  <si>
    <t>Instructor 10</t>
  </si>
  <si>
    <t>312409</t>
  </si>
  <si>
    <t>Técnico Administrativo 09</t>
  </si>
  <si>
    <t>312411</t>
  </si>
  <si>
    <t>Técnico Administrativo 11</t>
  </si>
  <si>
    <t>312413</t>
  </si>
  <si>
    <t>Técnico Administrativo 13</t>
  </si>
  <si>
    <t>312415</t>
  </si>
  <si>
    <t>Técnico Administrativo 15</t>
  </si>
  <si>
    <t>312416</t>
  </si>
  <si>
    <t>Técnico Administrativo 16</t>
  </si>
  <si>
    <t>313210</t>
  </si>
  <si>
    <t>Técnico Operativo 10</t>
  </si>
  <si>
    <t>313212</t>
  </si>
  <si>
    <t>Técnico Operativo 12</t>
  </si>
  <si>
    <t>313213</t>
  </si>
  <si>
    <t>Técnico Operativo 13</t>
  </si>
  <si>
    <t>404411</t>
  </si>
  <si>
    <t>Auxiliar Administrativo 11</t>
  </si>
  <si>
    <t>404413</t>
  </si>
  <si>
    <t>Auxiliar Administrativo 13</t>
  </si>
  <si>
    <t>404418</t>
  </si>
  <si>
    <t>Auxiliar Administrativo 18</t>
  </si>
  <si>
    <t>406411</t>
  </si>
  <si>
    <t>Auxiliar de Servicios 11</t>
  </si>
  <si>
    <t>407818</t>
  </si>
  <si>
    <t>Capitán de Prisiones 18</t>
  </si>
  <si>
    <t>410313</t>
  </si>
  <si>
    <t>Conductor Mecánico 13</t>
  </si>
  <si>
    <t>411212</t>
  </si>
  <si>
    <t>Distinguido 12</t>
  </si>
  <si>
    <t>411411</t>
  </si>
  <si>
    <t>Dragoneante 11</t>
  </si>
  <si>
    <t>412814</t>
  </si>
  <si>
    <t>Enfermero Auxiliar 14</t>
  </si>
  <si>
    <t>413713</t>
  </si>
  <si>
    <t>Inspector 13</t>
  </si>
  <si>
    <t>415214</t>
  </si>
  <si>
    <t>Inspector Jefe 14</t>
  </si>
  <si>
    <t>415821</t>
  </si>
  <si>
    <t>Mayor de Prisiones 21</t>
  </si>
  <si>
    <t>417313</t>
  </si>
  <si>
    <t>Pagador 13</t>
  </si>
  <si>
    <t>417320</t>
  </si>
  <si>
    <t>Pagador 20</t>
  </si>
  <si>
    <t>417322</t>
  </si>
  <si>
    <t>Pagador 22</t>
  </si>
  <si>
    <t>417813</t>
  </si>
  <si>
    <t>Secretario 13</t>
  </si>
  <si>
    <t>421016</t>
  </si>
  <si>
    <t>Secretario Ejecutivo 16</t>
  </si>
  <si>
    <t>421017</t>
  </si>
  <si>
    <t>Secretario Ejecutivo 17</t>
  </si>
  <si>
    <t>421020</t>
  </si>
  <si>
    <t>Secretario Ejecutivo 20</t>
  </si>
  <si>
    <t>421022</t>
  </si>
  <si>
    <t>Secretario Ejecutivo 22</t>
  </si>
  <si>
    <t>421024</t>
  </si>
  <si>
    <t>Secretario Ejecutivo 24</t>
  </si>
  <si>
    <t>422216</t>
  </si>
  <si>
    <t>Teniente de Prisiones 16</t>
  </si>
  <si>
    <t>BONIFIC. SALARIAL</t>
  </si>
  <si>
    <t>BONIFIC. SALARIAL RELATIVA</t>
  </si>
  <si>
    <t>SOBRESUELDO</t>
  </si>
  <si>
    <t>BONIF. SERVICIOS</t>
  </si>
  <si>
    <t>ALIMENTACIÓN</t>
  </si>
  <si>
    <t>TRANSPORTE</t>
  </si>
  <si>
    <t>PRIMA SERVICIOS</t>
  </si>
  <si>
    <t>1/12 PRIMA SERVICIOS</t>
  </si>
  <si>
    <t>PRIMA VACACION</t>
  </si>
  <si>
    <t>1/12 PRIMA VACACION</t>
  </si>
  <si>
    <t>SUELDO VACACION</t>
  </si>
  <si>
    <t>BONIFICAC RECREAC</t>
  </si>
  <si>
    <t>PRIMA NAVIDAD</t>
  </si>
  <si>
    <t>SUBSIDIO FAMILIAR</t>
  </si>
  <si>
    <t>PRIMA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</si>
</sst>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Arial"/>
    </font>
    <font>
      <sz val="10"/>
      <color indexed="8"/>
      <name val="Times New Roman"/>
    </font>
    <font>
      <sz val="10"/>
      <color indexed="8"/>
      <name val="Times New Roman"/>
      <family val="1"/>
    </font>
    <font>
      <sz val="8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/>
    <xf numFmtId="3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16" fontId="3" fillId="0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1"/>
    <xf numFmtId="3" fontId="6" fillId="0" borderId="0" xfId="1" applyNumberFormat="1"/>
    <xf numFmtId="0" fontId="7" fillId="2" borderId="1" xfId="1" applyFont="1" applyFill="1" applyBorder="1" applyAlignment="1">
      <alignment horizontal="justify" vertical="top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justify" vertical="top" wrapText="1"/>
    </xf>
    <xf numFmtId="4" fontId="9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center" wrapText="1"/>
    </xf>
    <xf numFmtId="4" fontId="6" fillId="0" borderId="0" xfId="1" applyNumberFormat="1"/>
    <xf numFmtId="0" fontId="9" fillId="0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vertical="center" wrapText="1"/>
    </xf>
    <xf numFmtId="0" fontId="6" fillId="0" borderId="0" xfId="1" applyFill="1"/>
    <xf numFmtId="3" fontId="6" fillId="0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D52" zoomScale="98" zoomScaleNormal="98" workbookViewId="0">
      <selection activeCell="S2" sqref="S2"/>
    </sheetView>
  </sheetViews>
  <sheetFormatPr baseColWidth="10" defaultRowHeight="14.25"/>
  <cols>
    <col min="1" max="1" width="33.5703125" style="12" bestFit="1" customWidth="1"/>
    <col min="2" max="2" width="9.7109375" style="13" bestFit="1" customWidth="1"/>
    <col min="3" max="3" width="12.7109375" style="6" bestFit="1" customWidth="1"/>
    <col min="4" max="4" width="12.7109375" style="6" customWidth="1"/>
    <col min="5" max="5" width="9.5703125" style="6" bestFit="1" customWidth="1"/>
    <col min="6" max="6" width="10.85546875" style="6" bestFit="1" customWidth="1"/>
    <col min="7" max="7" width="10.7109375" style="6" bestFit="1" customWidth="1"/>
    <col min="8" max="8" width="8.28515625" style="6" bestFit="1" customWidth="1"/>
    <col min="9" max="9" width="9.140625" style="6" customWidth="1"/>
    <col min="10" max="10" width="10.85546875" style="6" bestFit="1" customWidth="1"/>
    <col min="11" max="11" width="13.42578125" style="6" bestFit="1" customWidth="1"/>
    <col min="12" max="12" width="11" style="6" bestFit="1" customWidth="1"/>
    <col min="13" max="13" width="10.140625" style="6" bestFit="1" customWidth="1"/>
    <col min="14" max="14" width="15.42578125" style="6" bestFit="1" customWidth="1"/>
    <col min="15" max="15" width="9.28515625" style="6" bestFit="1" customWidth="1"/>
    <col min="16" max="16" width="11" style="6" bestFit="1" customWidth="1"/>
    <col min="17" max="18" width="11.28515625" style="6" bestFit="1" customWidth="1"/>
    <col min="19" max="20" width="7.5703125" style="6" customWidth="1"/>
    <col min="21" max="16384" width="11.42578125" style="6"/>
  </cols>
  <sheetData>
    <row r="1" spans="1:18" s="1" customFormat="1">
      <c r="A1" s="14" t="s">
        <v>0</v>
      </c>
      <c r="B1" s="15" t="s">
        <v>1</v>
      </c>
      <c r="C1" s="16" t="s">
        <v>2</v>
      </c>
      <c r="D1" s="16" t="s">
        <v>130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7">
        <v>7.0000000000000007E-2</v>
      </c>
      <c r="R1" s="16" t="s">
        <v>15</v>
      </c>
    </row>
    <row r="2" spans="1:18">
      <c r="A2" s="2" t="s">
        <v>16</v>
      </c>
      <c r="B2" s="3">
        <v>2132</v>
      </c>
      <c r="C2" s="4">
        <v>2385632</v>
      </c>
      <c r="D2" s="4"/>
      <c r="E2" s="4"/>
      <c r="F2" s="4">
        <f>IF(C2&lt;=1333468,+C2*0.5,+C2*0.35)</f>
        <v>834971.2</v>
      </c>
      <c r="G2" s="4">
        <f t="shared" ref="G2:G69" si="0">+F2/12</f>
        <v>69580.933333333334</v>
      </c>
      <c r="H2" s="4">
        <f>IF(C2&lt;=1333468,47551,0)</f>
        <v>0</v>
      </c>
      <c r="I2" s="4">
        <f>IF(C2&lt;=1232000,72000,0)</f>
        <v>0</v>
      </c>
      <c r="J2" s="4">
        <f t="shared" ref="J2:J65" si="1">+(C2+E2+G2+H2+I2)/2</f>
        <v>1227606.4666666666</v>
      </c>
      <c r="K2" s="4">
        <f t="shared" ref="K2:K69" si="2">+J2/12</f>
        <v>102300.53888888888</v>
      </c>
      <c r="L2" s="4">
        <f t="shared" ref="L2:L11" si="3">+C2+E2+G2+H2+I2+K2</f>
        <v>2557513.472222222</v>
      </c>
      <c r="M2" s="4">
        <f t="shared" ref="M2:M69" si="4">+L2/12</f>
        <v>213126.12268518517</v>
      </c>
      <c r="N2" s="4">
        <f t="shared" ref="N2:N16" si="5">+C2+E2+G2+H2+I2+K2</f>
        <v>2557513.472222222</v>
      </c>
      <c r="O2" s="4">
        <f t="shared" ref="O2:O65" si="6">+C2/30*2</f>
        <v>159042.13333333333</v>
      </c>
      <c r="P2" s="4">
        <f t="shared" ref="P2:P16" si="7">+C2+E2+G2+H2+I2+K2+M2</f>
        <v>2770639.5949074072</v>
      </c>
      <c r="Q2" s="4">
        <f t="shared" ref="Q2:Q16" si="8">+C2*0.07</f>
        <v>166994.24000000002</v>
      </c>
      <c r="R2" s="4">
        <f t="shared" ref="R2:R16" si="9">+C2*0.3</f>
        <v>715689.6</v>
      </c>
    </row>
    <row r="3" spans="1:18">
      <c r="A3" s="2" t="s">
        <v>17</v>
      </c>
      <c r="B3" s="3" t="s">
        <v>18</v>
      </c>
      <c r="C3" s="4">
        <v>1865855</v>
      </c>
      <c r="D3" s="4"/>
      <c r="E3" s="4"/>
      <c r="F3" s="4">
        <f t="shared" ref="F3:F66" si="10">IF(C3&lt;=1333468,+C3*0.5,+C3*0.35)</f>
        <v>653049.25</v>
      </c>
      <c r="G3" s="4">
        <f t="shared" si="0"/>
        <v>54420.770833333336</v>
      </c>
      <c r="H3" s="4">
        <f>IF(C3&lt;=1333468,47551,0)</f>
        <v>0</v>
      </c>
      <c r="I3" s="4">
        <f>IF(C3&lt;=1232000,72000,0)</f>
        <v>0</v>
      </c>
      <c r="J3" s="4">
        <f t="shared" si="1"/>
        <v>960137.88541666663</v>
      </c>
      <c r="K3" s="4">
        <f t="shared" si="2"/>
        <v>80011.490451388891</v>
      </c>
      <c r="L3" s="4">
        <f t="shared" si="3"/>
        <v>2000287.2612847222</v>
      </c>
      <c r="M3" s="4">
        <f t="shared" si="4"/>
        <v>166690.6051070602</v>
      </c>
      <c r="N3" s="4">
        <f t="shared" si="5"/>
        <v>2000287.2612847222</v>
      </c>
      <c r="O3" s="4">
        <f t="shared" si="6"/>
        <v>124390.33333333333</v>
      </c>
      <c r="P3" s="4">
        <f t="shared" si="7"/>
        <v>2166977.8663917826</v>
      </c>
      <c r="Q3" s="4">
        <f t="shared" si="8"/>
        <v>130609.85</v>
      </c>
      <c r="R3" s="4">
        <f t="shared" si="9"/>
        <v>559756.5</v>
      </c>
    </row>
    <row r="4" spans="1:18">
      <c r="A4" s="2" t="s">
        <v>19</v>
      </c>
      <c r="B4" s="3" t="s">
        <v>20</v>
      </c>
      <c r="C4" s="4">
        <v>1865855</v>
      </c>
      <c r="D4" s="4"/>
      <c r="E4" s="4"/>
      <c r="F4" s="4">
        <f t="shared" si="10"/>
        <v>653049.25</v>
      </c>
      <c r="G4" s="4">
        <f t="shared" si="0"/>
        <v>54420.770833333336</v>
      </c>
      <c r="H4" s="4">
        <f>IF(C4&lt;=1333468,47551,0)</f>
        <v>0</v>
      </c>
      <c r="I4" s="4">
        <f>IF(C4&lt;=1232000,72000,0)</f>
        <v>0</v>
      </c>
      <c r="J4" s="4">
        <f t="shared" si="1"/>
        <v>960137.88541666663</v>
      </c>
      <c r="K4" s="4">
        <f t="shared" si="2"/>
        <v>80011.490451388891</v>
      </c>
      <c r="L4" s="4">
        <f t="shared" si="3"/>
        <v>2000287.2612847222</v>
      </c>
      <c r="M4" s="4">
        <f t="shared" si="4"/>
        <v>166690.6051070602</v>
      </c>
      <c r="N4" s="4">
        <f t="shared" si="5"/>
        <v>2000287.2612847222</v>
      </c>
      <c r="O4" s="4">
        <f t="shared" si="6"/>
        <v>124390.33333333333</v>
      </c>
      <c r="P4" s="4">
        <f t="shared" si="7"/>
        <v>2166977.8663917826</v>
      </c>
      <c r="Q4" s="4">
        <f t="shared" si="8"/>
        <v>130609.85</v>
      </c>
      <c r="R4" s="4">
        <f t="shared" si="9"/>
        <v>559756.5</v>
      </c>
    </row>
    <row r="5" spans="1:18">
      <c r="A5" s="2" t="s">
        <v>21</v>
      </c>
      <c r="B5" s="3" t="s">
        <v>22</v>
      </c>
      <c r="C5" s="4">
        <v>1381507</v>
      </c>
      <c r="D5" s="9"/>
      <c r="E5" s="5">
        <v>492296</v>
      </c>
      <c r="F5" s="4">
        <f t="shared" si="10"/>
        <v>483527.44999999995</v>
      </c>
      <c r="G5" s="4">
        <f t="shared" si="0"/>
        <v>40293.954166666663</v>
      </c>
      <c r="H5" s="4">
        <f>IF(C5&lt;=1333468,47551,0)</f>
        <v>0</v>
      </c>
      <c r="I5" s="4">
        <f>IF(C5&lt;=1232000,72000,0)</f>
        <v>0</v>
      </c>
      <c r="J5" s="4">
        <f t="shared" si="1"/>
        <v>957048.4770833333</v>
      </c>
      <c r="K5" s="4">
        <f t="shared" si="2"/>
        <v>79754.039756944447</v>
      </c>
      <c r="L5" s="4">
        <f t="shared" si="3"/>
        <v>1993850.993923611</v>
      </c>
      <c r="M5" s="4">
        <f t="shared" si="4"/>
        <v>166154.24949363424</v>
      </c>
      <c r="N5" s="4">
        <f t="shared" si="5"/>
        <v>1993850.993923611</v>
      </c>
      <c r="O5" s="4">
        <f t="shared" si="6"/>
        <v>92100.46666666666</v>
      </c>
      <c r="P5" s="4">
        <f t="shared" si="7"/>
        <v>2160005.2434172453</v>
      </c>
      <c r="Q5" s="4">
        <f t="shared" si="8"/>
        <v>96705.49</v>
      </c>
      <c r="R5" s="4">
        <f t="shared" si="9"/>
        <v>414452.1</v>
      </c>
    </row>
    <row r="6" spans="1:18">
      <c r="A6" s="2" t="s">
        <v>23</v>
      </c>
      <c r="B6" s="3" t="s">
        <v>24</v>
      </c>
      <c r="C6" s="4">
        <v>1253433</v>
      </c>
      <c r="D6" s="9"/>
      <c r="E6" s="5">
        <v>491985</v>
      </c>
      <c r="F6" s="4">
        <f t="shared" si="10"/>
        <v>626716.5</v>
      </c>
      <c r="G6" s="4">
        <f t="shared" si="0"/>
        <v>52226.375</v>
      </c>
      <c r="H6" s="4">
        <v>47551</v>
      </c>
      <c r="I6" s="4">
        <f>IF(C6&lt;=1232000,72000,0)</f>
        <v>0</v>
      </c>
      <c r="J6" s="4">
        <f t="shared" si="1"/>
        <v>922597.6875</v>
      </c>
      <c r="K6" s="4">
        <f t="shared" si="2"/>
        <v>76883.140625</v>
      </c>
      <c r="L6" s="4">
        <f t="shared" si="3"/>
        <v>1922078.515625</v>
      </c>
      <c r="M6" s="4">
        <f t="shared" si="4"/>
        <v>160173.20963541666</v>
      </c>
      <c r="N6" s="4">
        <f t="shared" si="5"/>
        <v>1922078.515625</v>
      </c>
      <c r="O6" s="4">
        <f t="shared" si="6"/>
        <v>83562.2</v>
      </c>
      <c r="P6" s="4">
        <f t="shared" si="7"/>
        <v>2082251.7252604167</v>
      </c>
      <c r="Q6" s="4">
        <f t="shared" si="8"/>
        <v>87740.310000000012</v>
      </c>
      <c r="R6" s="4">
        <f t="shared" si="9"/>
        <v>376029.89999999997</v>
      </c>
    </row>
    <row r="7" spans="1:18">
      <c r="A7" s="2" t="s">
        <v>25</v>
      </c>
      <c r="B7" s="3" t="s">
        <v>26</v>
      </c>
      <c r="C7" s="4">
        <v>1197798</v>
      </c>
      <c r="D7" s="9"/>
      <c r="E7" s="5">
        <v>519702</v>
      </c>
      <c r="F7" s="4">
        <f t="shared" si="10"/>
        <v>598899</v>
      </c>
      <c r="G7" s="4">
        <f t="shared" si="0"/>
        <v>49908.25</v>
      </c>
      <c r="H7" s="4">
        <v>47551</v>
      </c>
      <c r="I7" s="4">
        <v>72000</v>
      </c>
      <c r="J7" s="4">
        <f t="shared" si="1"/>
        <v>943479.625</v>
      </c>
      <c r="K7" s="4">
        <f t="shared" si="2"/>
        <v>78623.302083333328</v>
      </c>
      <c r="L7" s="4">
        <f t="shared" si="3"/>
        <v>1965582.5520833333</v>
      </c>
      <c r="M7" s="4">
        <f t="shared" si="4"/>
        <v>163798.54600694444</v>
      </c>
      <c r="N7" s="4">
        <f t="shared" si="5"/>
        <v>1965582.5520833333</v>
      </c>
      <c r="O7" s="4">
        <f t="shared" si="6"/>
        <v>79853.2</v>
      </c>
      <c r="P7" s="4">
        <f t="shared" si="7"/>
        <v>2129381.0980902775</v>
      </c>
      <c r="Q7" s="4">
        <f t="shared" si="8"/>
        <v>83845.860000000015</v>
      </c>
      <c r="R7" s="4">
        <f t="shared" si="9"/>
        <v>359339.39999999997</v>
      </c>
    </row>
    <row r="8" spans="1:18">
      <c r="A8" s="2" t="s">
        <v>27</v>
      </c>
      <c r="B8" s="3" t="s">
        <v>28</v>
      </c>
      <c r="C8" s="4">
        <v>1112236</v>
      </c>
      <c r="D8" s="9"/>
      <c r="E8" s="5">
        <v>515179</v>
      </c>
      <c r="F8" s="4">
        <f t="shared" si="10"/>
        <v>556118</v>
      </c>
      <c r="G8" s="4">
        <f t="shared" si="0"/>
        <v>46343.166666666664</v>
      </c>
      <c r="H8" s="4">
        <v>47551</v>
      </c>
      <c r="I8" s="4">
        <v>72000</v>
      </c>
      <c r="J8" s="4">
        <f t="shared" si="1"/>
        <v>896654.58333333337</v>
      </c>
      <c r="K8" s="4">
        <f t="shared" si="2"/>
        <v>74721.215277777781</v>
      </c>
      <c r="L8" s="4">
        <f t="shared" si="3"/>
        <v>1868030.3819444445</v>
      </c>
      <c r="M8" s="4">
        <f t="shared" si="4"/>
        <v>155669.19849537036</v>
      </c>
      <c r="N8" s="4">
        <f t="shared" si="5"/>
        <v>1868030.3819444445</v>
      </c>
      <c r="O8" s="4">
        <f t="shared" si="6"/>
        <v>74149.066666666666</v>
      </c>
      <c r="P8" s="4">
        <f t="shared" si="7"/>
        <v>2023699.5804398148</v>
      </c>
      <c r="Q8" s="4">
        <f t="shared" si="8"/>
        <v>77856.52</v>
      </c>
      <c r="R8" s="4">
        <f t="shared" si="9"/>
        <v>333670.8</v>
      </c>
    </row>
    <row r="9" spans="1:18">
      <c r="A9" s="2" t="s">
        <v>29</v>
      </c>
      <c r="B9" s="3" t="s">
        <v>30</v>
      </c>
      <c r="C9" s="4">
        <v>1088393</v>
      </c>
      <c r="D9" s="9"/>
      <c r="E9" s="5">
        <v>511058</v>
      </c>
      <c r="F9" s="4">
        <f t="shared" si="10"/>
        <v>544196.5</v>
      </c>
      <c r="G9" s="4">
        <f t="shared" si="0"/>
        <v>45349.708333333336</v>
      </c>
      <c r="H9" s="4">
        <v>47551</v>
      </c>
      <c r="I9" s="4">
        <v>72000</v>
      </c>
      <c r="J9" s="4">
        <f t="shared" si="1"/>
        <v>882175.85416666663</v>
      </c>
      <c r="K9" s="4">
        <f t="shared" si="2"/>
        <v>73514.654513888891</v>
      </c>
      <c r="L9" s="4">
        <f t="shared" si="3"/>
        <v>1837866.3628472222</v>
      </c>
      <c r="M9" s="4">
        <f t="shared" si="4"/>
        <v>153155.53023726851</v>
      </c>
      <c r="N9" s="4">
        <f t="shared" si="5"/>
        <v>1837866.3628472222</v>
      </c>
      <c r="O9" s="4">
        <f t="shared" si="6"/>
        <v>72559.53333333334</v>
      </c>
      <c r="P9" s="4">
        <f t="shared" si="7"/>
        <v>1991021.8930844907</v>
      </c>
      <c r="Q9" s="4">
        <f t="shared" si="8"/>
        <v>76187.510000000009</v>
      </c>
      <c r="R9" s="4">
        <f t="shared" si="9"/>
        <v>326517.89999999997</v>
      </c>
    </row>
    <row r="10" spans="1:18">
      <c r="A10" s="2" t="s">
        <v>31</v>
      </c>
      <c r="B10" s="3" t="s">
        <v>32</v>
      </c>
      <c r="C10" s="4">
        <v>1054312</v>
      </c>
      <c r="D10" s="9"/>
      <c r="E10" s="5">
        <v>504168</v>
      </c>
      <c r="F10" s="4">
        <f t="shared" si="10"/>
        <v>527156</v>
      </c>
      <c r="G10" s="4">
        <f t="shared" si="0"/>
        <v>43929.666666666664</v>
      </c>
      <c r="H10" s="4">
        <v>47551</v>
      </c>
      <c r="I10" s="4">
        <v>72000</v>
      </c>
      <c r="J10" s="4">
        <f t="shared" si="1"/>
        <v>860980.33333333337</v>
      </c>
      <c r="K10" s="4">
        <f t="shared" si="2"/>
        <v>71748.361111111109</v>
      </c>
      <c r="L10" s="4">
        <f t="shared" si="3"/>
        <v>1793709.0277777778</v>
      </c>
      <c r="M10" s="4">
        <f t="shared" si="4"/>
        <v>149475.7523148148</v>
      </c>
      <c r="N10" s="4">
        <f t="shared" si="5"/>
        <v>1793709.0277777778</v>
      </c>
      <c r="O10" s="4">
        <f t="shared" si="6"/>
        <v>70287.46666666666</v>
      </c>
      <c r="P10" s="4">
        <f t="shared" si="7"/>
        <v>1943184.7800925926</v>
      </c>
      <c r="Q10" s="4">
        <f t="shared" si="8"/>
        <v>73801.840000000011</v>
      </c>
      <c r="R10" s="4">
        <f t="shared" si="9"/>
        <v>316293.59999999998</v>
      </c>
    </row>
    <row r="11" spans="1:18">
      <c r="A11" s="2" t="s">
        <v>33</v>
      </c>
      <c r="B11" s="3" t="s">
        <v>34</v>
      </c>
      <c r="C11" s="4">
        <v>981908</v>
      </c>
      <c r="D11" s="9"/>
      <c r="E11" s="5">
        <v>503269</v>
      </c>
      <c r="F11" s="4">
        <f t="shared" si="10"/>
        <v>490954</v>
      </c>
      <c r="G11" s="4">
        <f t="shared" si="0"/>
        <v>40912.833333333336</v>
      </c>
      <c r="H11" s="4">
        <v>47551</v>
      </c>
      <c r="I11" s="4">
        <v>72000</v>
      </c>
      <c r="J11" s="4">
        <f t="shared" si="1"/>
        <v>822820.41666666663</v>
      </c>
      <c r="K11" s="4">
        <f t="shared" si="2"/>
        <v>68568.368055555547</v>
      </c>
      <c r="L11" s="4">
        <f t="shared" si="3"/>
        <v>1714209.2013888888</v>
      </c>
      <c r="M11" s="4">
        <f t="shared" si="4"/>
        <v>142850.76678240739</v>
      </c>
      <c r="N11" s="4">
        <f t="shared" si="5"/>
        <v>1714209.2013888888</v>
      </c>
      <c r="O11" s="4">
        <f t="shared" si="6"/>
        <v>65460.533333333333</v>
      </c>
      <c r="P11" s="4">
        <f t="shared" si="7"/>
        <v>1857059.9681712962</v>
      </c>
      <c r="Q11" s="4">
        <f t="shared" si="8"/>
        <v>68733.560000000012</v>
      </c>
      <c r="R11" s="4">
        <f t="shared" si="9"/>
        <v>294572.39999999997</v>
      </c>
    </row>
    <row r="12" spans="1:18">
      <c r="A12" s="2" t="s">
        <v>35</v>
      </c>
      <c r="B12" s="3" t="s">
        <v>36</v>
      </c>
      <c r="C12" s="4">
        <v>1958224</v>
      </c>
      <c r="D12" s="4"/>
      <c r="E12" s="4"/>
      <c r="F12" s="4">
        <f t="shared" si="10"/>
        <v>685378.39999999991</v>
      </c>
      <c r="G12" s="4">
        <f t="shared" si="0"/>
        <v>57114.866666666661</v>
      </c>
      <c r="H12" s="4">
        <f t="shared" ref="H12:H45" si="11">IF(C12&lt;=1333468,47551,0)</f>
        <v>0</v>
      </c>
      <c r="I12" s="4">
        <f>IF(C12&lt;=1232000,72000,0)</f>
        <v>0</v>
      </c>
      <c r="J12" s="4">
        <f t="shared" si="1"/>
        <v>1007669.4333333333</v>
      </c>
      <c r="K12" s="4">
        <f t="shared" si="2"/>
        <v>83972.452777777784</v>
      </c>
      <c r="L12" s="4">
        <f>+(C12+E12+G12+H12+I12+K12)/2</f>
        <v>1049655.6597222222</v>
      </c>
      <c r="M12" s="4">
        <f t="shared" si="4"/>
        <v>87471.304976851854</v>
      </c>
      <c r="N12" s="4">
        <f t="shared" si="5"/>
        <v>2099311.3194444445</v>
      </c>
      <c r="O12" s="4">
        <f t="shared" si="6"/>
        <v>130548.26666666666</v>
      </c>
      <c r="P12" s="4">
        <f t="shared" si="7"/>
        <v>2186782.6244212962</v>
      </c>
      <c r="Q12" s="4">
        <f t="shared" si="8"/>
        <v>137075.68000000002</v>
      </c>
      <c r="R12" s="4">
        <f t="shared" si="9"/>
        <v>587467.19999999995</v>
      </c>
    </row>
    <row r="13" spans="1:18">
      <c r="A13" s="2" t="s">
        <v>35</v>
      </c>
      <c r="B13" s="3" t="s">
        <v>37</v>
      </c>
      <c r="C13" s="4">
        <v>2174059</v>
      </c>
      <c r="D13" s="4"/>
      <c r="E13" s="4"/>
      <c r="F13" s="4">
        <f t="shared" si="10"/>
        <v>760920.64999999991</v>
      </c>
      <c r="G13" s="4">
        <f t="shared" si="0"/>
        <v>63410.054166666661</v>
      </c>
      <c r="H13" s="4">
        <f t="shared" si="11"/>
        <v>0</v>
      </c>
      <c r="I13" s="4">
        <f t="shared" ref="I13:I58" si="12">IF(C13&lt;=1232000,72000,0)</f>
        <v>0</v>
      </c>
      <c r="J13" s="4">
        <f t="shared" si="1"/>
        <v>1118734.5270833333</v>
      </c>
      <c r="K13" s="4">
        <f t="shared" si="2"/>
        <v>93227.877256944441</v>
      </c>
      <c r="L13" s="4">
        <f>+(C13+E13+G13+H13+I13+K13)/2</f>
        <v>1165348.4657118055</v>
      </c>
      <c r="M13" s="4">
        <f t="shared" si="4"/>
        <v>97112.372142650464</v>
      </c>
      <c r="N13" s="4">
        <f t="shared" si="5"/>
        <v>2330696.931423611</v>
      </c>
      <c r="O13" s="4">
        <f t="shared" si="6"/>
        <v>144937.26666666666</v>
      </c>
      <c r="P13" s="4">
        <f t="shared" si="7"/>
        <v>2427809.3035662617</v>
      </c>
      <c r="Q13" s="4">
        <f t="shared" si="8"/>
        <v>152184.13</v>
      </c>
      <c r="R13" s="4">
        <f t="shared" si="9"/>
        <v>652217.69999999995</v>
      </c>
    </row>
    <row r="14" spans="1:18">
      <c r="A14" s="2" t="s">
        <v>35</v>
      </c>
      <c r="B14" s="3" t="s">
        <v>38</v>
      </c>
      <c r="C14" s="4">
        <v>2380823</v>
      </c>
      <c r="D14" s="4"/>
      <c r="E14" s="4"/>
      <c r="F14" s="4">
        <f t="shared" si="10"/>
        <v>833288.04999999993</v>
      </c>
      <c r="G14" s="4">
        <f t="shared" si="0"/>
        <v>69440.670833333323</v>
      </c>
      <c r="H14" s="4">
        <f t="shared" si="11"/>
        <v>0</v>
      </c>
      <c r="I14" s="4">
        <f t="shared" si="12"/>
        <v>0</v>
      </c>
      <c r="J14" s="4">
        <f t="shared" si="1"/>
        <v>1225131.8354166667</v>
      </c>
      <c r="K14" s="4">
        <f t="shared" si="2"/>
        <v>102094.31961805555</v>
      </c>
      <c r="L14" s="4">
        <f>+(C14+E14+G14+H14+I14+K14)/2</f>
        <v>1276178.9952256945</v>
      </c>
      <c r="M14" s="4">
        <f t="shared" si="4"/>
        <v>106348.24960214121</v>
      </c>
      <c r="N14" s="4">
        <f t="shared" si="5"/>
        <v>2552357.990451389</v>
      </c>
      <c r="O14" s="4">
        <f t="shared" si="6"/>
        <v>158721.53333333333</v>
      </c>
      <c r="P14" s="4">
        <f t="shared" si="7"/>
        <v>2658706.2400535303</v>
      </c>
      <c r="Q14" s="4">
        <f t="shared" si="8"/>
        <v>166657.61000000002</v>
      </c>
      <c r="R14" s="4">
        <f t="shared" si="9"/>
        <v>714246.9</v>
      </c>
    </row>
    <row r="15" spans="1:18">
      <c r="A15" s="2" t="s">
        <v>35</v>
      </c>
      <c r="B15" s="3" t="s">
        <v>39</v>
      </c>
      <c r="C15" s="4">
        <v>2627405</v>
      </c>
      <c r="D15" s="4"/>
      <c r="E15" s="4"/>
      <c r="F15" s="4">
        <f t="shared" si="10"/>
        <v>919591.74999999988</v>
      </c>
      <c r="G15" s="4">
        <f t="shared" si="0"/>
        <v>76632.645833333328</v>
      </c>
      <c r="H15" s="4">
        <f t="shared" si="11"/>
        <v>0</v>
      </c>
      <c r="I15" s="4">
        <f t="shared" si="12"/>
        <v>0</v>
      </c>
      <c r="J15" s="4">
        <f t="shared" si="1"/>
        <v>1352018.8229166667</v>
      </c>
      <c r="K15" s="4">
        <f t="shared" si="2"/>
        <v>112668.23524305556</v>
      </c>
      <c r="L15" s="4">
        <f>+(C15+E15+G15+H15+I15+K15)/2</f>
        <v>1408352.9405381945</v>
      </c>
      <c r="M15" s="4">
        <f t="shared" si="4"/>
        <v>117362.74504484954</v>
      </c>
      <c r="N15" s="4">
        <f t="shared" si="5"/>
        <v>2816705.881076389</v>
      </c>
      <c r="O15" s="4">
        <f t="shared" si="6"/>
        <v>175160.33333333334</v>
      </c>
      <c r="P15" s="4">
        <f t="shared" si="7"/>
        <v>2934068.6261212383</v>
      </c>
      <c r="Q15" s="4">
        <f t="shared" si="8"/>
        <v>183918.35</v>
      </c>
      <c r="R15" s="4">
        <f t="shared" si="9"/>
        <v>788221.5</v>
      </c>
    </row>
    <row r="16" spans="1:18">
      <c r="A16" s="2" t="s">
        <v>40</v>
      </c>
      <c r="B16" s="3" t="s">
        <v>41</v>
      </c>
      <c r="C16" s="4">
        <v>1958224</v>
      </c>
      <c r="D16" s="4"/>
      <c r="E16" s="4"/>
      <c r="F16" s="4">
        <f t="shared" si="10"/>
        <v>685378.39999999991</v>
      </c>
      <c r="G16" s="4">
        <f t="shared" si="0"/>
        <v>57114.866666666661</v>
      </c>
      <c r="H16" s="4">
        <f t="shared" si="11"/>
        <v>0</v>
      </c>
      <c r="I16" s="4">
        <f t="shared" si="12"/>
        <v>0</v>
      </c>
      <c r="J16" s="4">
        <f t="shared" si="1"/>
        <v>1007669.4333333333</v>
      </c>
      <c r="K16" s="4">
        <f t="shared" si="2"/>
        <v>83972.452777777784</v>
      </c>
      <c r="L16" s="4">
        <f>+(C16+E16+G16+H16+I16+K16)/2</f>
        <v>1049655.6597222222</v>
      </c>
      <c r="M16" s="4">
        <f t="shared" si="4"/>
        <v>87471.304976851854</v>
      </c>
      <c r="N16" s="4">
        <f t="shared" si="5"/>
        <v>2099311.3194444445</v>
      </c>
      <c r="O16" s="4">
        <f t="shared" si="6"/>
        <v>130548.26666666666</v>
      </c>
      <c r="P16" s="4">
        <f t="shared" si="7"/>
        <v>2186782.6244212962</v>
      </c>
      <c r="Q16" s="4">
        <f t="shared" si="8"/>
        <v>137075.68000000002</v>
      </c>
      <c r="R16" s="4">
        <f t="shared" si="9"/>
        <v>587467.19999999995</v>
      </c>
    </row>
    <row r="17" spans="1:18">
      <c r="A17" s="2" t="s">
        <v>42</v>
      </c>
      <c r="B17" s="3" t="s">
        <v>43</v>
      </c>
      <c r="C17" s="4">
        <v>8270126</v>
      </c>
      <c r="D17" s="4"/>
      <c r="E17" s="4"/>
      <c r="F17" s="4">
        <f t="shared" si="10"/>
        <v>2894544.0999999996</v>
      </c>
      <c r="G17" s="4">
        <f t="shared" si="0"/>
        <v>241212.0083333333</v>
      </c>
      <c r="H17" s="4">
        <f t="shared" si="11"/>
        <v>0</v>
      </c>
      <c r="I17" s="4">
        <f t="shared" si="12"/>
        <v>0</v>
      </c>
      <c r="J17" s="4">
        <f t="shared" si="1"/>
        <v>4255669.0041666664</v>
      </c>
      <c r="K17" s="4">
        <f t="shared" si="2"/>
        <v>354639.08368055552</v>
      </c>
      <c r="L17" s="4">
        <f t="shared" ref="L17:L73" si="13">+(C17+G17+H17+I17+K17)/2</f>
        <v>4432988.546006944</v>
      </c>
      <c r="M17" s="4">
        <f t="shared" si="4"/>
        <v>369415.71216724534</v>
      </c>
      <c r="N17" s="4">
        <f t="shared" ref="N17:N73" si="14">+(C17+G17+H17+I17+K17)/30*22</f>
        <v>6501716.5341435187</v>
      </c>
      <c r="O17" s="4">
        <f t="shared" si="6"/>
        <v>551341.73333333328</v>
      </c>
      <c r="P17" s="4">
        <f t="shared" ref="P17:P73" si="15">+C17+G17+H17+I17+K17+M17</f>
        <v>9235392.8041811325</v>
      </c>
      <c r="Q17" s="4"/>
      <c r="R17" s="4"/>
    </row>
    <row r="18" spans="1:18">
      <c r="A18" s="2" t="s">
        <v>42</v>
      </c>
      <c r="B18" s="3" t="s">
        <v>44</v>
      </c>
      <c r="C18" s="4">
        <v>8917024</v>
      </c>
      <c r="D18" s="4"/>
      <c r="E18" s="4"/>
      <c r="F18" s="4">
        <f t="shared" si="10"/>
        <v>3120958.4</v>
      </c>
      <c r="G18" s="4">
        <f t="shared" si="0"/>
        <v>260079.86666666667</v>
      </c>
      <c r="H18" s="4">
        <f t="shared" si="11"/>
        <v>0</v>
      </c>
      <c r="I18" s="4">
        <f t="shared" si="12"/>
        <v>0</v>
      </c>
      <c r="J18" s="4">
        <f t="shared" si="1"/>
        <v>4588551.9333333336</v>
      </c>
      <c r="K18" s="4">
        <f t="shared" si="2"/>
        <v>382379.3277777778</v>
      </c>
      <c r="L18" s="4">
        <f t="shared" si="13"/>
        <v>4779741.597222222</v>
      </c>
      <c r="M18" s="4">
        <f t="shared" si="4"/>
        <v>398311.79976851848</v>
      </c>
      <c r="N18" s="4">
        <f t="shared" si="14"/>
        <v>7010287.6759259254</v>
      </c>
      <c r="O18" s="4">
        <f t="shared" si="6"/>
        <v>594468.26666666672</v>
      </c>
      <c r="P18" s="4">
        <f t="shared" si="15"/>
        <v>9957794.9942129627</v>
      </c>
      <c r="Q18" s="4"/>
      <c r="R18" s="4"/>
    </row>
    <row r="19" spans="1:18">
      <c r="A19" s="2" t="s">
        <v>45</v>
      </c>
      <c r="B19" s="3" t="s">
        <v>46</v>
      </c>
      <c r="C19" s="4">
        <v>6220826</v>
      </c>
      <c r="D19" s="4"/>
      <c r="E19" s="4"/>
      <c r="F19" s="4">
        <f t="shared" si="10"/>
        <v>2177289.1</v>
      </c>
      <c r="G19" s="4">
        <f t="shared" si="0"/>
        <v>181440.75833333333</v>
      </c>
      <c r="H19" s="4">
        <f t="shared" si="11"/>
        <v>0</v>
      </c>
      <c r="I19" s="4">
        <f t="shared" si="12"/>
        <v>0</v>
      </c>
      <c r="J19" s="4">
        <f t="shared" si="1"/>
        <v>3201133.3791666669</v>
      </c>
      <c r="K19" s="4">
        <f t="shared" si="2"/>
        <v>266761.11493055557</v>
      </c>
      <c r="L19" s="4">
        <f t="shared" si="13"/>
        <v>3334513.9366319445</v>
      </c>
      <c r="M19" s="4">
        <f t="shared" si="4"/>
        <v>277876.16138599539</v>
      </c>
      <c r="N19" s="4">
        <f t="shared" si="14"/>
        <v>4890620.4403935187</v>
      </c>
      <c r="O19" s="4">
        <f t="shared" si="6"/>
        <v>414721.73333333334</v>
      </c>
      <c r="P19" s="4">
        <f t="shared" si="15"/>
        <v>6946904.0346498843</v>
      </c>
      <c r="Q19" s="4" t="s">
        <v>47</v>
      </c>
      <c r="R19" s="4"/>
    </row>
    <row r="20" spans="1:18">
      <c r="A20" s="2" t="s">
        <v>48</v>
      </c>
      <c r="B20" s="3" t="s">
        <v>49</v>
      </c>
      <c r="C20" s="4">
        <v>7664198</v>
      </c>
      <c r="D20" s="4"/>
      <c r="E20" s="4"/>
      <c r="F20" s="4">
        <f t="shared" si="10"/>
        <v>2682469.2999999998</v>
      </c>
      <c r="G20" s="4">
        <f t="shared" si="0"/>
        <v>223539.10833333331</v>
      </c>
      <c r="H20" s="4">
        <f t="shared" si="11"/>
        <v>0</v>
      </c>
      <c r="I20" s="4">
        <f t="shared" si="12"/>
        <v>0</v>
      </c>
      <c r="J20" s="4">
        <f t="shared" si="1"/>
        <v>3943868.5541666667</v>
      </c>
      <c r="K20" s="4">
        <f t="shared" si="2"/>
        <v>328655.71284722222</v>
      </c>
      <c r="L20" s="4">
        <f t="shared" si="13"/>
        <v>4108196.410590278</v>
      </c>
      <c r="M20" s="4">
        <f t="shared" si="4"/>
        <v>342349.70088252315</v>
      </c>
      <c r="N20" s="4">
        <f t="shared" si="14"/>
        <v>6025354.7355324076</v>
      </c>
      <c r="O20" s="4">
        <f t="shared" si="6"/>
        <v>510946.53333333333</v>
      </c>
      <c r="P20" s="4">
        <f t="shared" si="15"/>
        <v>8558742.5220630784</v>
      </c>
      <c r="Q20" s="4" t="s">
        <v>47</v>
      </c>
      <c r="R20" s="4"/>
    </row>
    <row r="21" spans="1:18">
      <c r="A21" s="2" t="s">
        <v>50</v>
      </c>
      <c r="B21" s="3" t="s">
        <v>51</v>
      </c>
      <c r="C21" s="4">
        <v>4850665</v>
      </c>
      <c r="D21" s="4"/>
      <c r="E21" s="4"/>
      <c r="F21" s="4">
        <f t="shared" si="10"/>
        <v>1697732.75</v>
      </c>
      <c r="G21" s="4">
        <f>+F21/12</f>
        <v>141477.72916666666</v>
      </c>
      <c r="H21" s="4">
        <f t="shared" si="11"/>
        <v>0</v>
      </c>
      <c r="I21" s="4">
        <f t="shared" si="12"/>
        <v>0</v>
      </c>
      <c r="J21" s="4">
        <f t="shared" si="1"/>
        <v>2496071.3645833335</v>
      </c>
      <c r="K21" s="4">
        <f t="shared" si="2"/>
        <v>208005.94704861112</v>
      </c>
      <c r="L21" s="4">
        <f t="shared" si="13"/>
        <v>2600074.338107639</v>
      </c>
      <c r="M21" s="4">
        <f t="shared" si="4"/>
        <v>216672.86150896992</v>
      </c>
      <c r="N21" s="4">
        <f t="shared" si="14"/>
        <v>3813442.3625578703</v>
      </c>
      <c r="O21" s="4">
        <f t="shared" si="6"/>
        <v>323377.66666666669</v>
      </c>
      <c r="P21" s="4">
        <f t="shared" si="15"/>
        <v>5416821.5377242481</v>
      </c>
      <c r="Q21" s="4"/>
      <c r="R21" s="4"/>
    </row>
    <row r="22" spans="1:18">
      <c r="A22" s="2" t="s">
        <v>52</v>
      </c>
      <c r="B22" s="3" t="s">
        <v>51</v>
      </c>
      <c r="C22" s="4">
        <v>4850665</v>
      </c>
      <c r="D22" s="4"/>
      <c r="E22" s="4"/>
      <c r="F22" s="4">
        <f t="shared" si="10"/>
        <v>1697732.75</v>
      </c>
      <c r="G22" s="4">
        <f>+F22/12</f>
        <v>141477.72916666666</v>
      </c>
      <c r="H22" s="4">
        <f t="shared" si="11"/>
        <v>0</v>
      </c>
      <c r="I22" s="4">
        <f t="shared" si="12"/>
        <v>0</v>
      </c>
      <c r="J22" s="4">
        <f t="shared" si="1"/>
        <v>2496071.3645833335</v>
      </c>
      <c r="K22" s="4">
        <f t="shared" si="2"/>
        <v>208005.94704861112</v>
      </c>
      <c r="L22" s="4">
        <f t="shared" si="13"/>
        <v>2600074.338107639</v>
      </c>
      <c r="M22" s="4">
        <f t="shared" si="4"/>
        <v>216672.86150896992</v>
      </c>
      <c r="N22" s="4">
        <f t="shared" si="14"/>
        <v>3813442.3625578703</v>
      </c>
      <c r="O22" s="4">
        <f t="shared" si="6"/>
        <v>323377.66666666669</v>
      </c>
      <c r="P22" s="4">
        <f t="shared" si="15"/>
        <v>5416821.5377242481</v>
      </c>
      <c r="Q22" s="4"/>
      <c r="R22" s="4"/>
    </row>
    <row r="23" spans="1:18">
      <c r="A23" s="2" t="s">
        <v>53</v>
      </c>
      <c r="B23" s="3" t="s">
        <v>54</v>
      </c>
      <c r="C23" s="4">
        <v>4850665</v>
      </c>
      <c r="D23" s="4"/>
      <c r="E23" s="4"/>
      <c r="F23" s="4">
        <f t="shared" si="10"/>
        <v>1697732.75</v>
      </c>
      <c r="G23" s="4">
        <f>+F23/12</f>
        <v>141477.72916666666</v>
      </c>
      <c r="H23" s="4">
        <f t="shared" si="11"/>
        <v>0</v>
      </c>
      <c r="I23" s="4">
        <f t="shared" si="12"/>
        <v>0</v>
      </c>
      <c r="J23" s="4">
        <f t="shared" si="1"/>
        <v>2496071.3645833335</v>
      </c>
      <c r="K23" s="4">
        <f>+J23/12</f>
        <v>208005.94704861112</v>
      </c>
      <c r="L23" s="4">
        <f t="shared" si="13"/>
        <v>2600074.338107639</v>
      </c>
      <c r="M23" s="4">
        <f>+L23/12</f>
        <v>216672.86150896992</v>
      </c>
      <c r="N23" s="4">
        <f t="shared" si="14"/>
        <v>3813442.3625578703</v>
      </c>
      <c r="O23" s="4">
        <f t="shared" si="6"/>
        <v>323377.66666666669</v>
      </c>
      <c r="P23" s="4">
        <f t="shared" si="15"/>
        <v>5416821.5377242481</v>
      </c>
      <c r="Q23" s="4" t="s">
        <v>47</v>
      </c>
      <c r="R23" s="4"/>
    </row>
    <row r="24" spans="1:18">
      <c r="A24" s="2" t="s">
        <v>55</v>
      </c>
      <c r="B24" s="3" t="s">
        <v>56</v>
      </c>
      <c r="C24" s="4">
        <v>4850665</v>
      </c>
      <c r="D24" s="4"/>
      <c r="E24" s="4"/>
      <c r="F24" s="4">
        <f t="shared" si="10"/>
        <v>1697732.75</v>
      </c>
      <c r="G24" s="4">
        <f>+F24/12</f>
        <v>141477.72916666666</v>
      </c>
      <c r="H24" s="4">
        <f t="shared" si="11"/>
        <v>0</v>
      </c>
      <c r="I24" s="4">
        <f t="shared" si="12"/>
        <v>0</v>
      </c>
      <c r="J24" s="4">
        <f t="shared" si="1"/>
        <v>2496071.3645833335</v>
      </c>
      <c r="K24" s="4">
        <f>+J24/12</f>
        <v>208005.94704861112</v>
      </c>
      <c r="L24" s="4">
        <f t="shared" si="13"/>
        <v>2600074.338107639</v>
      </c>
      <c r="M24" s="4">
        <f>+L24/12</f>
        <v>216672.86150896992</v>
      </c>
      <c r="N24" s="4">
        <f t="shared" si="14"/>
        <v>3813442.3625578703</v>
      </c>
      <c r="O24" s="4">
        <f t="shared" si="6"/>
        <v>323377.66666666669</v>
      </c>
      <c r="P24" s="4">
        <f t="shared" si="15"/>
        <v>5416821.5377242481</v>
      </c>
      <c r="Q24" s="4"/>
      <c r="R24" s="4"/>
    </row>
    <row r="25" spans="1:18">
      <c r="A25" s="2" t="s">
        <v>57</v>
      </c>
      <c r="B25" s="3" t="s">
        <v>58</v>
      </c>
      <c r="C25" s="4">
        <v>5657111</v>
      </c>
      <c r="D25" s="4"/>
      <c r="E25" s="4"/>
      <c r="F25" s="4">
        <f t="shared" si="10"/>
        <v>1979988.8499999999</v>
      </c>
      <c r="G25" s="4">
        <f>+F25/12</f>
        <v>164999.07083333333</v>
      </c>
      <c r="H25" s="4">
        <f t="shared" si="11"/>
        <v>0</v>
      </c>
      <c r="I25" s="4">
        <f t="shared" si="12"/>
        <v>0</v>
      </c>
      <c r="J25" s="4">
        <f t="shared" si="1"/>
        <v>2911055.0354166669</v>
      </c>
      <c r="K25" s="4">
        <f>+J25/12</f>
        <v>242587.91961805557</v>
      </c>
      <c r="L25" s="4">
        <f t="shared" si="13"/>
        <v>3032348.9952256945</v>
      </c>
      <c r="M25" s="4">
        <f>+L25/12</f>
        <v>252695.74960214121</v>
      </c>
      <c r="N25" s="4">
        <f t="shared" si="14"/>
        <v>4447445.1929976856</v>
      </c>
      <c r="O25" s="4">
        <f t="shared" si="6"/>
        <v>377140.73333333334</v>
      </c>
      <c r="P25" s="4">
        <f t="shared" si="15"/>
        <v>6317393.7400535299</v>
      </c>
      <c r="Q25" s="4" t="s">
        <v>47</v>
      </c>
      <c r="R25" s="4"/>
    </row>
    <row r="26" spans="1:18">
      <c r="A26" s="2" t="s">
        <v>59</v>
      </c>
      <c r="B26" s="3" t="s">
        <v>60</v>
      </c>
      <c r="C26" s="4">
        <v>3620282</v>
      </c>
      <c r="D26" s="4"/>
      <c r="E26" s="4"/>
      <c r="F26" s="4">
        <f t="shared" si="10"/>
        <v>1267098.7</v>
      </c>
      <c r="G26" s="4">
        <f t="shared" si="0"/>
        <v>105591.55833333333</v>
      </c>
      <c r="H26" s="4">
        <f t="shared" si="11"/>
        <v>0</v>
      </c>
      <c r="I26" s="4">
        <f t="shared" si="12"/>
        <v>0</v>
      </c>
      <c r="J26" s="4">
        <f t="shared" si="1"/>
        <v>1862936.7791666666</v>
      </c>
      <c r="K26" s="4">
        <f t="shared" si="2"/>
        <v>155244.73159722221</v>
      </c>
      <c r="L26" s="4">
        <f t="shared" si="13"/>
        <v>1940559.1449652778</v>
      </c>
      <c r="M26" s="4">
        <f t="shared" si="4"/>
        <v>161713.2620804398</v>
      </c>
      <c r="N26" s="4">
        <f t="shared" si="14"/>
        <v>2846153.4126157407</v>
      </c>
      <c r="O26" s="4">
        <f t="shared" si="6"/>
        <v>241352.13333333333</v>
      </c>
      <c r="P26" s="4">
        <f t="shared" si="15"/>
        <v>4042831.5520109953</v>
      </c>
      <c r="Q26" s="4" t="s">
        <v>47</v>
      </c>
      <c r="R26" s="4"/>
    </row>
    <row r="27" spans="1:18">
      <c r="A27" s="2" t="s">
        <v>59</v>
      </c>
      <c r="B27" s="3" t="s">
        <v>61</v>
      </c>
      <c r="C27" s="4">
        <v>4423249</v>
      </c>
      <c r="D27" s="4"/>
      <c r="E27" s="4"/>
      <c r="F27" s="4">
        <f t="shared" si="10"/>
        <v>1548137.15</v>
      </c>
      <c r="G27" s="4">
        <f t="shared" si="0"/>
        <v>129011.42916666665</v>
      </c>
      <c r="H27" s="4">
        <f t="shared" si="11"/>
        <v>0</v>
      </c>
      <c r="I27" s="4">
        <f t="shared" si="12"/>
        <v>0</v>
      </c>
      <c r="J27" s="4">
        <f t="shared" si="1"/>
        <v>2276130.2145833331</v>
      </c>
      <c r="K27" s="4">
        <f t="shared" si="2"/>
        <v>189677.51788194443</v>
      </c>
      <c r="L27" s="4">
        <f t="shared" si="13"/>
        <v>2370968.9735243055</v>
      </c>
      <c r="M27" s="4">
        <f t="shared" si="4"/>
        <v>197580.74779369214</v>
      </c>
      <c r="N27" s="4">
        <f t="shared" si="14"/>
        <v>3477421.1611689813</v>
      </c>
      <c r="O27" s="4">
        <f t="shared" si="6"/>
        <v>294883.26666666666</v>
      </c>
      <c r="P27" s="4">
        <f t="shared" si="15"/>
        <v>4939518.6948423032</v>
      </c>
      <c r="Q27" s="4" t="s">
        <v>47</v>
      </c>
      <c r="R27" s="4"/>
    </row>
    <row r="28" spans="1:18">
      <c r="A28" s="2" t="s">
        <v>59</v>
      </c>
      <c r="B28" s="3" t="s">
        <v>62</v>
      </c>
      <c r="C28" s="4">
        <v>4833881</v>
      </c>
      <c r="D28" s="4"/>
      <c r="E28" s="4"/>
      <c r="F28" s="4">
        <f t="shared" si="10"/>
        <v>1691858.3499999999</v>
      </c>
      <c r="G28" s="4">
        <f t="shared" si="0"/>
        <v>140988.19583333333</v>
      </c>
      <c r="H28" s="4">
        <f t="shared" si="11"/>
        <v>0</v>
      </c>
      <c r="I28" s="4">
        <f t="shared" si="12"/>
        <v>0</v>
      </c>
      <c r="J28" s="4">
        <f t="shared" si="1"/>
        <v>2487434.5979166669</v>
      </c>
      <c r="K28" s="4">
        <f t="shared" si="2"/>
        <v>207286.21649305557</v>
      </c>
      <c r="L28" s="4">
        <f t="shared" si="13"/>
        <v>2591077.7061631945</v>
      </c>
      <c r="M28" s="4">
        <f t="shared" si="4"/>
        <v>215923.14218026621</v>
      </c>
      <c r="N28" s="4">
        <f t="shared" si="14"/>
        <v>3800247.3023726856</v>
      </c>
      <c r="O28" s="4">
        <f t="shared" si="6"/>
        <v>322258.73333333334</v>
      </c>
      <c r="P28" s="4">
        <f t="shared" si="15"/>
        <v>5398078.5545066549</v>
      </c>
      <c r="Q28" s="4" t="s">
        <v>47</v>
      </c>
      <c r="R28" s="4"/>
    </row>
    <row r="29" spans="1:18">
      <c r="A29" s="2" t="s">
        <v>63</v>
      </c>
      <c r="B29" s="3" t="s">
        <v>64</v>
      </c>
      <c r="C29" s="4">
        <v>4833881</v>
      </c>
      <c r="D29" s="4"/>
      <c r="E29" s="4"/>
      <c r="F29" s="4">
        <f t="shared" si="10"/>
        <v>1691858.3499999999</v>
      </c>
      <c r="G29" s="4">
        <f t="shared" si="0"/>
        <v>140988.19583333333</v>
      </c>
      <c r="H29" s="4">
        <f t="shared" si="11"/>
        <v>0</v>
      </c>
      <c r="I29" s="4">
        <f t="shared" si="12"/>
        <v>0</v>
      </c>
      <c r="J29" s="4">
        <f t="shared" si="1"/>
        <v>2487434.5979166669</v>
      </c>
      <c r="K29" s="4">
        <f t="shared" si="2"/>
        <v>207286.21649305557</v>
      </c>
      <c r="L29" s="4">
        <f t="shared" si="13"/>
        <v>2591077.7061631945</v>
      </c>
      <c r="M29" s="4">
        <f t="shared" si="4"/>
        <v>215923.14218026621</v>
      </c>
      <c r="N29" s="4">
        <f t="shared" si="14"/>
        <v>3800247.3023726856</v>
      </c>
      <c r="O29" s="4">
        <f t="shared" si="6"/>
        <v>322258.73333333334</v>
      </c>
      <c r="P29" s="4">
        <f t="shared" si="15"/>
        <v>5398078.5545066549</v>
      </c>
      <c r="Q29" s="4"/>
      <c r="R29" s="4"/>
    </row>
    <row r="30" spans="1:18">
      <c r="A30" s="2" t="s">
        <v>63</v>
      </c>
      <c r="B30" s="3" t="s">
        <v>65</v>
      </c>
      <c r="C30" s="4">
        <v>5082669</v>
      </c>
      <c r="D30" s="4"/>
      <c r="E30" s="4"/>
      <c r="F30" s="4">
        <f t="shared" si="10"/>
        <v>1778934.15</v>
      </c>
      <c r="G30" s="4">
        <f t="shared" si="0"/>
        <v>148244.51249999998</v>
      </c>
      <c r="H30" s="4">
        <f t="shared" si="11"/>
        <v>0</v>
      </c>
      <c r="I30" s="4">
        <f t="shared" si="12"/>
        <v>0</v>
      </c>
      <c r="J30" s="4">
        <f t="shared" si="1"/>
        <v>2615456.7562500001</v>
      </c>
      <c r="K30" s="4">
        <f t="shared" si="2"/>
        <v>217954.72968750002</v>
      </c>
      <c r="L30" s="4">
        <f t="shared" si="13"/>
        <v>2724434.12109375</v>
      </c>
      <c r="M30" s="4">
        <f t="shared" si="4"/>
        <v>227036.1767578125</v>
      </c>
      <c r="N30" s="4">
        <f t="shared" si="14"/>
        <v>3995836.7109375</v>
      </c>
      <c r="O30" s="4">
        <f t="shared" si="6"/>
        <v>338844.6</v>
      </c>
      <c r="P30" s="4">
        <f t="shared" si="15"/>
        <v>5675904.4189453125</v>
      </c>
      <c r="Q30" s="4"/>
      <c r="R30" s="4"/>
    </row>
    <row r="31" spans="1:18">
      <c r="A31" s="2" t="s">
        <v>66</v>
      </c>
      <c r="B31" s="3" t="s">
        <v>67</v>
      </c>
      <c r="C31" s="4">
        <v>1225703</v>
      </c>
      <c r="D31" s="4"/>
      <c r="E31" s="4"/>
      <c r="F31" s="4">
        <f t="shared" si="10"/>
        <v>612851.5</v>
      </c>
      <c r="G31" s="4">
        <f t="shared" si="0"/>
        <v>51070.958333333336</v>
      </c>
      <c r="H31" s="4">
        <v>0</v>
      </c>
      <c r="I31" s="4">
        <v>0</v>
      </c>
      <c r="J31" s="4">
        <f t="shared" si="1"/>
        <v>638386.97916666663</v>
      </c>
      <c r="K31" s="4">
        <f t="shared" si="2"/>
        <v>53198.914930555555</v>
      </c>
      <c r="L31" s="4">
        <f t="shared" si="13"/>
        <v>664986.43663194438</v>
      </c>
      <c r="M31" s="4">
        <f t="shared" si="4"/>
        <v>55415.536385995365</v>
      </c>
      <c r="N31" s="4">
        <f t="shared" si="14"/>
        <v>975313.44039351842</v>
      </c>
      <c r="O31" s="4">
        <f t="shared" si="6"/>
        <v>81713.53333333334</v>
      </c>
      <c r="P31" s="4">
        <f t="shared" si="15"/>
        <v>1385388.4096498841</v>
      </c>
      <c r="Q31" s="4" t="s">
        <v>47</v>
      </c>
      <c r="R31" s="4"/>
    </row>
    <row r="32" spans="1:18">
      <c r="A32" s="2" t="s">
        <v>68</v>
      </c>
      <c r="B32" s="3" t="s">
        <v>69</v>
      </c>
      <c r="C32" s="4">
        <v>2655992</v>
      </c>
      <c r="D32" s="4"/>
      <c r="E32" s="4"/>
      <c r="F32" s="4">
        <f t="shared" si="10"/>
        <v>929597.2</v>
      </c>
      <c r="G32" s="4">
        <f t="shared" si="0"/>
        <v>77466.433333333334</v>
      </c>
      <c r="H32" s="4">
        <f t="shared" si="11"/>
        <v>0</v>
      </c>
      <c r="I32" s="4">
        <f t="shared" si="12"/>
        <v>0</v>
      </c>
      <c r="J32" s="4">
        <f t="shared" si="1"/>
        <v>1366729.2166666666</v>
      </c>
      <c r="K32" s="4">
        <f t="shared" si="2"/>
        <v>113894.10138888888</v>
      </c>
      <c r="L32" s="4">
        <f t="shared" si="13"/>
        <v>1423676.267361111</v>
      </c>
      <c r="M32" s="4">
        <f t="shared" si="4"/>
        <v>118639.68894675926</v>
      </c>
      <c r="N32" s="4">
        <f t="shared" si="14"/>
        <v>2088058.5254629629</v>
      </c>
      <c r="O32" s="4">
        <f t="shared" si="6"/>
        <v>177066.13333333333</v>
      </c>
      <c r="P32" s="4">
        <f t="shared" si="15"/>
        <v>2965992.2236689813</v>
      </c>
      <c r="Q32" s="4" t="s">
        <v>47</v>
      </c>
      <c r="R32" s="4"/>
    </row>
    <row r="33" spans="1:18">
      <c r="A33" s="2" t="s">
        <v>68</v>
      </c>
      <c r="B33" s="3" t="s">
        <v>70</v>
      </c>
      <c r="C33" s="4">
        <v>3142442</v>
      </c>
      <c r="D33" s="4"/>
      <c r="E33" s="4"/>
      <c r="F33" s="4">
        <f t="shared" si="10"/>
        <v>1099854.7</v>
      </c>
      <c r="G33" s="4">
        <f t="shared" si="0"/>
        <v>91654.558333333334</v>
      </c>
      <c r="H33" s="4">
        <f t="shared" si="11"/>
        <v>0</v>
      </c>
      <c r="I33" s="4">
        <f t="shared" si="12"/>
        <v>0</v>
      </c>
      <c r="J33" s="4">
        <f t="shared" si="1"/>
        <v>1617048.2791666666</v>
      </c>
      <c r="K33" s="4">
        <f t="shared" si="2"/>
        <v>134754.02326388887</v>
      </c>
      <c r="L33" s="4">
        <f t="shared" si="13"/>
        <v>1684425.290798611</v>
      </c>
      <c r="M33" s="4">
        <f t="shared" si="4"/>
        <v>140368.77423321758</v>
      </c>
      <c r="N33" s="4">
        <f t="shared" si="14"/>
        <v>2470490.4265046297</v>
      </c>
      <c r="O33" s="4">
        <f t="shared" si="6"/>
        <v>209496.13333333333</v>
      </c>
      <c r="P33" s="4">
        <f t="shared" si="15"/>
        <v>3509219.3558304394</v>
      </c>
      <c r="Q33" s="4" t="s">
        <v>47</v>
      </c>
      <c r="R33" s="4"/>
    </row>
    <row r="34" spans="1:18">
      <c r="A34" s="2" t="s">
        <v>68</v>
      </c>
      <c r="B34" s="3" t="s">
        <v>71</v>
      </c>
      <c r="C34" s="4">
        <v>3387997</v>
      </c>
      <c r="D34" s="4"/>
      <c r="E34" s="4"/>
      <c r="F34" s="4">
        <f t="shared" si="10"/>
        <v>1185798.95</v>
      </c>
      <c r="G34" s="4">
        <f t="shared" si="0"/>
        <v>98816.579166666663</v>
      </c>
      <c r="H34" s="4">
        <f t="shared" si="11"/>
        <v>0</v>
      </c>
      <c r="I34" s="4">
        <f t="shared" si="12"/>
        <v>0</v>
      </c>
      <c r="J34" s="4">
        <f t="shared" si="1"/>
        <v>1743406.7895833333</v>
      </c>
      <c r="K34" s="4">
        <f t="shared" si="2"/>
        <v>145283.89913194443</v>
      </c>
      <c r="L34" s="4">
        <f t="shared" si="13"/>
        <v>1816048.7391493055</v>
      </c>
      <c r="M34" s="4">
        <f t="shared" si="4"/>
        <v>151337.39492910879</v>
      </c>
      <c r="N34" s="4">
        <f t="shared" si="14"/>
        <v>2663538.1507523148</v>
      </c>
      <c r="O34" s="4">
        <f t="shared" si="6"/>
        <v>225866.46666666667</v>
      </c>
      <c r="P34" s="4">
        <f t="shared" si="15"/>
        <v>3783434.8732277197</v>
      </c>
      <c r="Q34" s="4"/>
      <c r="R34" s="4"/>
    </row>
    <row r="35" spans="1:18">
      <c r="A35" s="2" t="s">
        <v>68</v>
      </c>
      <c r="B35" s="3" t="s">
        <v>72</v>
      </c>
      <c r="C35" s="4">
        <v>3837785</v>
      </c>
      <c r="D35" s="4"/>
      <c r="E35" s="4"/>
      <c r="F35" s="4">
        <f t="shared" si="10"/>
        <v>1343224.75</v>
      </c>
      <c r="G35" s="4">
        <f t="shared" si="0"/>
        <v>111935.39583333333</v>
      </c>
      <c r="H35" s="4">
        <f t="shared" si="11"/>
        <v>0</v>
      </c>
      <c r="I35" s="4">
        <f t="shared" si="12"/>
        <v>0</v>
      </c>
      <c r="J35" s="4">
        <f t="shared" si="1"/>
        <v>1974860.1979166667</v>
      </c>
      <c r="K35" s="4">
        <f t="shared" si="2"/>
        <v>164571.68315972222</v>
      </c>
      <c r="L35" s="4">
        <f t="shared" si="13"/>
        <v>2057146.0394965278</v>
      </c>
      <c r="M35" s="4">
        <f t="shared" si="4"/>
        <v>171428.83662471065</v>
      </c>
      <c r="N35" s="4">
        <f t="shared" si="14"/>
        <v>3017147.5245949072</v>
      </c>
      <c r="O35" s="4">
        <f t="shared" si="6"/>
        <v>255852.33333333334</v>
      </c>
      <c r="P35" s="4">
        <f t="shared" si="15"/>
        <v>4285720.9156177659</v>
      </c>
      <c r="Q35" s="4"/>
      <c r="R35" s="4"/>
    </row>
    <row r="36" spans="1:18">
      <c r="A36" s="2" t="s">
        <v>68</v>
      </c>
      <c r="B36" s="3" t="s">
        <v>73</v>
      </c>
      <c r="C36" s="4">
        <v>4736391</v>
      </c>
      <c r="D36" s="4"/>
      <c r="E36" s="4"/>
      <c r="F36" s="4">
        <f t="shared" si="10"/>
        <v>1657736.8499999999</v>
      </c>
      <c r="G36" s="4">
        <f t="shared" si="0"/>
        <v>138144.73749999999</v>
      </c>
      <c r="H36" s="4">
        <f t="shared" si="11"/>
        <v>0</v>
      </c>
      <c r="I36" s="4">
        <f t="shared" si="12"/>
        <v>0</v>
      </c>
      <c r="J36" s="4">
        <f t="shared" si="1"/>
        <v>2437267.8687499999</v>
      </c>
      <c r="K36" s="4">
        <f t="shared" si="2"/>
        <v>203105.65572916667</v>
      </c>
      <c r="L36" s="4">
        <f t="shared" si="13"/>
        <v>2538820.696614583</v>
      </c>
      <c r="M36" s="4">
        <f t="shared" si="4"/>
        <v>211568.39138454859</v>
      </c>
      <c r="N36" s="4">
        <f t="shared" si="14"/>
        <v>3723603.688368055</v>
      </c>
      <c r="O36" s="4">
        <f t="shared" si="6"/>
        <v>315759.40000000002</v>
      </c>
      <c r="P36" s="4">
        <f t="shared" si="15"/>
        <v>5289209.7846137146</v>
      </c>
      <c r="Q36" s="4"/>
      <c r="R36" s="4"/>
    </row>
    <row r="37" spans="1:18">
      <c r="A37" s="2" t="s">
        <v>74</v>
      </c>
      <c r="B37" s="3" t="s">
        <v>75</v>
      </c>
      <c r="C37" s="4">
        <v>3387997</v>
      </c>
      <c r="D37" s="4"/>
      <c r="E37" s="4"/>
      <c r="F37" s="4">
        <f t="shared" si="10"/>
        <v>1185798.95</v>
      </c>
      <c r="G37" s="4">
        <f t="shared" si="0"/>
        <v>98816.579166666663</v>
      </c>
      <c r="H37" s="4">
        <f t="shared" si="11"/>
        <v>0</v>
      </c>
      <c r="I37" s="4">
        <f t="shared" si="12"/>
        <v>0</v>
      </c>
      <c r="J37" s="4">
        <f t="shared" si="1"/>
        <v>1743406.7895833333</v>
      </c>
      <c r="K37" s="4">
        <f t="shared" si="2"/>
        <v>145283.89913194443</v>
      </c>
      <c r="L37" s="4">
        <f t="shared" si="13"/>
        <v>1816048.7391493055</v>
      </c>
      <c r="M37" s="4">
        <f t="shared" si="4"/>
        <v>151337.39492910879</v>
      </c>
      <c r="N37" s="4">
        <f t="shared" si="14"/>
        <v>2663538.1507523148</v>
      </c>
      <c r="O37" s="4">
        <f t="shared" si="6"/>
        <v>225866.46666666667</v>
      </c>
      <c r="P37" s="4">
        <f t="shared" si="15"/>
        <v>3783434.8732277197</v>
      </c>
      <c r="Q37" s="4"/>
      <c r="R37" s="4"/>
    </row>
    <row r="38" spans="1:18">
      <c r="A38" s="2" t="s">
        <v>76</v>
      </c>
      <c r="B38" s="3" t="s">
        <v>77</v>
      </c>
      <c r="C38" s="4">
        <v>1803069</v>
      </c>
      <c r="D38" s="4"/>
      <c r="E38" s="4"/>
      <c r="F38" s="4">
        <f t="shared" si="10"/>
        <v>631074.14999999991</v>
      </c>
      <c r="G38" s="4">
        <f t="shared" si="0"/>
        <v>52589.51249999999</v>
      </c>
      <c r="H38" s="4">
        <f t="shared" si="11"/>
        <v>0</v>
      </c>
      <c r="I38" s="4">
        <f t="shared" si="12"/>
        <v>0</v>
      </c>
      <c r="J38" s="4">
        <f t="shared" si="1"/>
        <v>927829.25624999998</v>
      </c>
      <c r="K38" s="4">
        <f t="shared" si="2"/>
        <v>77319.104687500003</v>
      </c>
      <c r="L38" s="4">
        <f t="shared" si="13"/>
        <v>966488.80859375</v>
      </c>
      <c r="M38" s="4">
        <f t="shared" si="4"/>
        <v>80540.734049479172</v>
      </c>
      <c r="N38" s="4">
        <f t="shared" si="14"/>
        <v>1417516.9192708335</v>
      </c>
      <c r="O38" s="4">
        <f t="shared" si="6"/>
        <v>120204.6</v>
      </c>
      <c r="P38" s="4">
        <f t="shared" si="15"/>
        <v>2013518.3512369792</v>
      </c>
      <c r="Q38" s="4"/>
      <c r="R38" s="4"/>
    </row>
    <row r="39" spans="1:18">
      <c r="A39" s="2" t="s">
        <v>76</v>
      </c>
      <c r="B39" s="3" t="s">
        <v>78</v>
      </c>
      <c r="C39" s="4">
        <v>1958224</v>
      </c>
      <c r="D39" s="4"/>
      <c r="E39" s="4"/>
      <c r="F39" s="4">
        <f t="shared" si="10"/>
        <v>685378.39999999991</v>
      </c>
      <c r="G39" s="4">
        <f t="shared" si="0"/>
        <v>57114.866666666661</v>
      </c>
      <c r="H39" s="4">
        <f t="shared" si="11"/>
        <v>0</v>
      </c>
      <c r="I39" s="4">
        <f t="shared" si="12"/>
        <v>0</v>
      </c>
      <c r="J39" s="4">
        <f t="shared" si="1"/>
        <v>1007669.4333333333</v>
      </c>
      <c r="K39" s="4">
        <f t="shared" si="2"/>
        <v>83972.452777777784</v>
      </c>
      <c r="L39" s="4">
        <f t="shared" si="13"/>
        <v>1049655.6597222222</v>
      </c>
      <c r="M39" s="4">
        <f t="shared" si="4"/>
        <v>87471.304976851854</v>
      </c>
      <c r="N39" s="4">
        <f t="shared" si="14"/>
        <v>1539494.9675925928</v>
      </c>
      <c r="O39" s="4">
        <f t="shared" si="6"/>
        <v>130548.26666666666</v>
      </c>
      <c r="P39" s="4">
        <f t="shared" si="15"/>
        <v>2186782.6244212962</v>
      </c>
      <c r="Q39" s="4"/>
      <c r="R39" s="4"/>
    </row>
    <row r="40" spans="1:18">
      <c r="A40" s="2" t="s">
        <v>76</v>
      </c>
      <c r="B40" s="3" t="s">
        <v>79</v>
      </c>
      <c r="C40" s="4">
        <v>2144072</v>
      </c>
      <c r="D40" s="4"/>
      <c r="E40" s="4"/>
      <c r="F40" s="4">
        <f t="shared" si="10"/>
        <v>750425.2</v>
      </c>
      <c r="G40" s="4">
        <f t="shared" si="0"/>
        <v>62535.433333333327</v>
      </c>
      <c r="H40" s="4">
        <f t="shared" si="11"/>
        <v>0</v>
      </c>
      <c r="I40" s="4">
        <f t="shared" si="12"/>
        <v>0</v>
      </c>
      <c r="J40" s="4">
        <f t="shared" si="1"/>
        <v>1103303.7166666666</v>
      </c>
      <c r="K40" s="4">
        <f t="shared" si="2"/>
        <v>91941.976388888885</v>
      </c>
      <c r="L40" s="4">
        <f t="shared" si="13"/>
        <v>1149274.704861111</v>
      </c>
      <c r="M40" s="4">
        <f t="shared" si="4"/>
        <v>95772.892071759255</v>
      </c>
      <c r="N40" s="4">
        <f t="shared" si="14"/>
        <v>1685602.9004629629</v>
      </c>
      <c r="O40" s="4">
        <f t="shared" si="6"/>
        <v>142938.13333333333</v>
      </c>
      <c r="P40" s="4">
        <f t="shared" si="15"/>
        <v>2394322.3017939813</v>
      </c>
      <c r="Q40" s="4"/>
      <c r="R40" s="4"/>
    </row>
    <row r="41" spans="1:18">
      <c r="A41" s="2" t="s">
        <v>76</v>
      </c>
      <c r="B41" s="3" t="s">
        <v>80</v>
      </c>
      <c r="C41" s="4">
        <v>2310581</v>
      </c>
      <c r="D41" s="4"/>
      <c r="E41" s="4"/>
      <c r="F41" s="4">
        <f t="shared" si="10"/>
        <v>808703.35</v>
      </c>
      <c r="G41" s="4">
        <f t="shared" si="0"/>
        <v>67391.945833333331</v>
      </c>
      <c r="H41" s="4">
        <f t="shared" si="11"/>
        <v>0</v>
      </c>
      <c r="I41" s="4">
        <f t="shared" si="12"/>
        <v>0</v>
      </c>
      <c r="J41" s="4">
        <f t="shared" si="1"/>
        <v>1188986.4729166667</v>
      </c>
      <c r="K41" s="4">
        <f t="shared" si="2"/>
        <v>99082.206076388888</v>
      </c>
      <c r="L41" s="4">
        <f t="shared" si="13"/>
        <v>1238527.575954861</v>
      </c>
      <c r="M41" s="4">
        <f t="shared" si="4"/>
        <v>103210.63132957176</v>
      </c>
      <c r="N41" s="4">
        <f t="shared" si="14"/>
        <v>1816507.1114004629</v>
      </c>
      <c r="O41" s="4">
        <f t="shared" si="6"/>
        <v>154038.73333333334</v>
      </c>
      <c r="P41" s="4">
        <f t="shared" si="15"/>
        <v>2580265.7832392938</v>
      </c>
      <c r="Q41" s="4"/>
      <c r="R41" s="4"/>
    </row>
    <row r="42" spans="1:18">
      <c r="A42" s="2" t="s">
        <v>81</v>
      </c>
      <c r="B42" s="3" t="s">
        <v>82</v>
      </c>
      <c r="C42" s="4">
        <v>901535</v>
      </c>
      <c r="D42" s="4"/>
      <c r="E42" s="4"/>
      <c r="F42" s="4">
        <f t="shared" si="10"/>
        <v>450767.5</v>
      </c>
      <c r="G42" s="4">
        <f t="shared" si="0"/>
        <v>37563.958333333336</v>
      </c>
      <c r="H42" s="4">
        <v>0</v>
      </c>
      <c r="I42" s="4">
        <v>0</v>
      </c>
      <c r="J42" s="4">
        <f t="shared" si="1"/>
        <v>469549.47916666669</v>
      </c>
      <c r="K42" s="4">
        <f t="shared" si="2"/>
        <v>39129.123263888891</v>
      </c>
      <c r="L42" s="4">
        <f t="shared" si="13"/>
        <v>489114.04079861112</v>
      </c>
      <c r="M42" s="4">
        <f t="shared" si="4"/>
        <v>40759.503399884263</v>
      </c>
      <c r="N42" s="4">
        <f t="shared" si="14"/>
        <v>717367.25983796304</v>
      </c>
      <c r="O42" s="4">
        <f t="shared" si="6"/>
        <v>60102.333333333336</v>
      </c>
      <c r="P42" s="4">
        <f t="shared" si="15"/>
        <v>1018987.5849971065</v>
      </c>
      <c r="Q42" s="4"/>
      <c r="R42" s="4"/>
    </row>
    <row r="43" spans="1:18">
      <c r="A43" s="2" t="s">
        <v>83</v>
      </c>
      <c r="B43" s="7" t="s">
        <v>84</v>
      </c>
      <c r="C43" s="4">
        <v>1225703</v>
      </c>
      <c r="D43" s="4"/>
      <c r="E43" s="4"/>
      <c r="F43" s="4">
        <f t="shared" si="10"/>
        <v>612851.5</v>
      </c>
      <c r="G43" s="4">
        <f t="shared" si="0"/>
        <v>51070.958333333336</v>
      </c>
      <c r="H43" s="4">
        <v>0</v>
      </c>
      <c r="I43" s="4">
        <v>0</v>
      </c>
      <c r="J43" s="4">
        <f t="shared" si="1"/>
        <v>638386.97916666663</v>
      </c>
      <c r="K43" s="4">
        <f t="shared" si="2"/>
        <v>53198.914930555555</v>
      </c>
      <c r="L43" s="4">
        <f t="shared" si="13"/>
        <v>664986.43663194438</v>
      </c>
      <c r="M43" s="4">
        <f t="shared" si="4"/>
        <v>55415.536385995365</v>
      </c>
      <c r="N43" s="4">
        <f t="shared" si="14"/>
        <v>975313.44039351842</v>
      </c>
      <c r="O43" s="4">
        <f t="shared" si="6"/>
        <v>81713.53333333334</v>
      </c>
      <c r="P43" s="4">
        <f t="shared" si="15"/>
        <v>1385388.4096498841</v>
      </c>
      <c r="Q43" s="4"/>
      <c r="R43" s="4"/>
    </row>
    <row r="44" spans="1:18">
      <c r="A44" s="2" t="s">
        <v>85</v>
      </c>
      <c r="B44" s="3" t="s">
        <v>86</v>
      </c>
      <c r="C44" s="4">
        <v>1571221</v>
      </c>
      <c r="D44" s="4"/>
      <c r="E44" s="4"/>
      <c r="F44" s="4">
        <f t="shared" si="10"/>
        <v>549927.35</v>
      </c>
      <c r="G44" s="4">
        <f t="shared" si="0"/>
        <v>45827.279166666667</v>
      </c>
      <c r="H44" s="4">
        <f t="shared" si="11"/>
        <v>0</v>
      </c>
      <c r="I44" s="4">
        <f t="shared" si="12"/>
        <v>0</v>
      </c>
      <c r="J44" s="4">
        <f t="shared" si="1"/>
        <v>808524.13958333328</v>
      </c>
      <c r="K44" s="4">
        <f t="shared" si="2"/>
        <v>67377.011631944435</v>
      </c>
      <c r="L44" s="4">
        <f t="shared" si="13"/>
        <v>842212.6453993055</v>
      </c>
      <c r="M44" s="4">
        <f t="shared" si="4"/>
        <v>70184.387116608792</v>
      </c>
      <c r="N44" s="4">
        <f t="shared" si="14"/>
        <v>1235245.2132523148</v>
      </c>
      <c r="O44" s="4">
        <f t="shared" si="6"/>
        <v>104748.06666666667</v>
      </c>
      <c r="P44" s="4">
        <f t="shared" si="15"/>
        <v>1754609.6779152197</v>
      </c>
      <c r="Q44" s="4"/>
      <c r="R44" s="4"/>
    </row>
    <row r="45" spans="1:18">
      <c r="A45" s="2" t="s">
        <v>87</v>
      </c>
      <c r="B45" s="3" t="s">
        <v>88</v>
      </c>
      <c r="C45" s="4">
        <v>1571221</v>
      </c>
      <c r="D45" s="4"/>
      <c r="E45" s="4"/>
      <c r="F45" s="4">
        <f t="shared" si="10"/>
        <v>549927.35</v>
      </c>
      <c r="G45" s="4">
        <f>+F45/12</f>
        <v>45827.279166666667</v>
      </c>
      <c r="H45" s="4">
        <f t="shared" si="11"/>
        <v>0</v>
      </c>
      <c r="I45" s="4">
        <f t="shared" si="12"/>
        <v>0</v>
      </c>
      <c r="J45" s="4">
        <f t="shared" si="1"/>
        <v>808524.13958333328</v>
      </c>
      <c r="K45" s="4">
        <f>+J45/12</f>
        <v>67377.011631944435</v>
      </c>
      <c r="L45" s="4">
        <f t="shared" si="13"/>
        <v>842212.6453993055</v>
      </c>
      <c r="M45" s="4">
        <f>+L45/12</f>
        <v>70184.387116608792</v>
      </c>
      <c r="N45" s="4">
        <f t="shared" si="14"/>
        <v>1235245.2132523148</v>
      </c>
      <c r="O45" s="4">
        <f t="shared" si="6"/>
        <v>104748.06666666667</v>
      </c>
      <c r="P45" s="4">
        <f t="shared" si="15"/>
        <v>1754609.6779152197</v>
      </c>
      <c r="Q45" s="4"/>
      <c r="R45" s="4"/>
    </row>
    <row r="46" spans="1:18">
      <c r="A46" s="2" t="s">
        <v>89</v>
      </c>
      <c r="B46" s="3" t="s">
        <v>90</v>
      </c>
      <c r="C46" s="4">
        <v>1225703</v>
      </c>
      <c r="D46" s="4"/>
      <c r="E46" s="4"/>
      <c r="F46" s="4">
        <f t="shared" si="10"/>
        <v>612851.5</v>
      </c>
      <c r="G46" s="4">
        <f>+F46/12</f>
        <v>51070.958333333336</v>
      </c>
      <c r="H46" s="4">
        <v>0</v>
      </c>
      <c r="I46" s="4">
        <v>0</v>
      </c>
      <c r="J46" s="4">
        <f t="shared" si="1"/>
        <v>638386.97916666663</v>
      </c>
      <c r="K46" s="4">
        <f>+J46/12</f>
        <v>53198.914930555555</v>
      </c>
      <c r="L46" s="4">
        <f t="shared" si="13"/>
        <v>664986.43663194438</v>
      </c>
      <c r="M46" s="4">
        <f>+L46/12</f>
        <v>55415.536385995365</v>
      </c>
      <c r="N46" s="4">
        <f t="shared" si="14"/>
        <v>975313.44039351842</v>
      </c>
      <c r="O46" s="4">
        <f t="shared" si="6"/>
        <v>81713.53333333334</v>
      </c>
      <c r="P46" s="4">
        <f t="shared" si="15"/>
        <v>1385388.4096498841</v>
      </c>
      <c r="Q46" s="4"/>
      <c r="R46" s="4"/>
    </row>
    <row r="47" spans="1:18">
      <c r="A47" s="2" t="s">
        <v>91</v>
      </c>
      <c r="B47" s="3" t="s">
        <v>92</v>
      </c>
      <c r="C47" s="4">
        <v>1253433</v>
      </c>
      <c r="D47" s="4"/>
      <c r="E47" s="4"/>
      <c r="F47" s="4">
        <f t="shared" si="10"/>
        <v>626716.5</v>
      </c>
      <c r="G47" s="4">
        <f t="shared" si="0"/>
        <v>52226.375</v>
      </c>
      <c r="H47" s="4">
        <v>47551</v>
      </c>
      <c r="I47" s="4">
        <f t="shared" si="12"/>
        <v>0</v>
      </c>
      <c r="J47" s="4">
        <f t="shared" si="1"/>
        <v>676605.1875</v>
      </c>
      <c r="K47" s="4">
        <f t="shared" si="2"/>
        <v>56383.765625</v>
      </c>
      <c r="L47" s="4">
        <f t="shared" si="13"/>
        <v>704797.0703125</v>
      </c>
      <c r="M47" s="4">
        <f t="shared" si="4"/>
        <v>58733.089192708336</v>
      </c>
      <c r="N47" s="4">
        <f t="shared" si="14"/>
        <v>1033702.3697916666</v>
      </c>
      <c r="O47" s="4">
        <f t="shared" si="6"/>
        <v>83562.2</v>
      </c>
      <c r="P47" s="4">
        <f t="shared" si="15"/>
        <v>1468327.2298177083</v>
      </c>
      <c r="Q47" s="4"/>
      <c r="R47" s="4"/>
    </row>
    <row r="48" spans="1:18">
      <c r="A48" s="2" t="s">
        <v>93</v>
      </c>
      <c r="B48" s="3" t="s">
        <v>94</v>
      </c>
      <c r="C48" s="4">
        <v>1197798</v>
      </c>
      <c r="D48" s="4"/>
      <c r="E48" s="4"/>
      <c r="F48" s="4">
        <f t="shared" si="10"/>
        <v>598899</v>
      </c>
      <c r="G48" s="4">
        <f t="shared" si="0"/>
        <v>49908.25</v>
      </c>
      <c r="H48" s="4">
        <v>47551</v>
      </c>
      <c r="I48" s="4">
        <v>72000</v>
      </c>
      <c r="J48" s="4">
        <f t="shared" si="1"/>
        <v>683628.625</v>
      </c>
      <c r="K48" s="4">
        <f t="shared" si="2"/>
        <v>56969.052083333336</v>
      </c>
      <c r="L48" s="4">
        <f t="shared" si="13"/>
        <v>712113.15104166663</v>
      </c>
      <c r="M48" s="4">
        <f t="shared" si="4"/>
        <v>59342.762586805555</v>
      </c>
      <c r="N48" s="4">
        <f t="shared" si="14"/>
        <v>1044432.6215277778</v>
      </c>
      <c r="O48" s="4">
        <f t="shared" si="6"/>
        <v>79853.2</v>
      </c>
      <c r="P48" s="4">
        <f t="shared" si="15"/>
        <v>1483569.0646701388</v>
      </c>
      <c r="Q48" s="4"/>
      <c r="R48" s="4"/>
    </row>
    <row r="49" spans="1:18">
      <c r="A49" s="2" t="s">
        <v>95</v>
      </c>
      <c r="B49" s="3" t="s">
        <v>96</v>
      </c>
      <c r="C49" s="4">
        <v>1618768</v>
      </c>
      <c r="D49" s="4"/>
      <c r="E49" s="4"/>
      <c r="F49" s="4">
        <f t="shared" si="10"/>
        <v>566568.79999999993</v>
      </c>
      <c r="G49" s="4">
        <f t="shared" si="0"/>
        <v>47214.066666666658</v>
      </c>
      <c r="H49" s="4">
        <f>IF(C49&lt;=1333468,47551,0)</f>
        <v>0</v>
      </c>
      <c r="I49" s="4">
        <f t="shared" si="12"/>
        <v>0</v>
      </c>
      <c r="J49" s="4">
        <f t="shared" si="1"/>
        <v>832991.03333333333</v>
      </c>
      <c r="K49" s="4">
        <f t="shared" si="2"/>
        <v>69415.919444444444</v>
      </c>
      <c r="L49" s="4">
        <f t="shared" si="13"/>
        <v>867698.9930555555</v>
      </c>
      <c r="M49" s="4">
        <f t="shared" si="4"/>
        <v>72308.249421296292</v>
      </c>
      <c r="N49" s="4">
        <f t="shared" si="14"/>
        <v>1272625.1898148148</v>
      </c>
      <c r="O49" s="4">
        <f t="shared" si="6"/>
        <v>107917.86666666667</v>
      </c>
      <c r="P49" s="4">
        <f t="shared" si="15"/>
        <v>1807706.2355324072</v>
      </c>
      <c r="Q49" s="4"/>
      <c r="R49" s="4"/>
    </row>
    <row r="50" spans="1:18">
      <c r="A50" s="2" t="s">
        <v>95</v>
      </c>
      <c r="B50" s="3" t="s">
        <v>97</v>
      </c>
      <c r="C50" s="4">
        <v>1957975</v>
      </c>
      <c r="D50" s="4"/>
      <c r="E50" s="4"/>
      <c r="F50" s="4">
        <f t="shared" si="10"/>
        <v>685291.25</v>
      </c>
      <c r="G50" s="4">
        <f t="shared" si="0"/>
        <v>57107.604166666664</v>
      </c>
      <c r="H50" s="4">
        <f>IF(C50&lt;=1333468,47551,0)</f>
        <v>0</v>
      </c>
      <c r="I50" s="4">
        <f t="shared" si="12"/>
        <v>0</v>
      </c>
      <c r="J50" s="4">
        <f t="shared" si="1"/>
        <v>1007541.3020833334</v>
      </c>
      <c r="K50" s="4">
        <f t="shared" si="2"/>
        <v>83961.775173611109</v>
      </c>
      <c r="L50" s="4">
        <f t="shared" si="13"/>
        <v>1049522.189670139</v>
      </c>
      <c r="M50" s="4">
        <f t="shared" si="4"/>
        <v>87460.182472511588</v>
      </c>
      <c r="N50" s="4">
        <f t="shared" si="14"/>
        <v>1539299.2115162038</v>
      </c>
      <c r="O50" s="4">
        <f t="shared" si="6"/>
        <v>130531.66666666667</v>
      </c>
      <c r="P50" s="4">
        <f t="shared" si="15"/>
        <v>2186504.5618127896</v>
      </c>
      <c r="Q50" s="4"/>
      <c r="R50" s="4"/>
    </row>
    <row r="51" spans="1:18">
      <c r="A51" s="2" t="s">
        <v>98</v>
      </c>
      <c r="B51" s="3" t="s">
        <v>99</v>
      </c>
      <c r="C51" s="4">
        <v>1197798</v>
      </c>
      <c r="D51" s="4"/>
      <c r="E51" s="4"/>
      <c r="F51" s="4">
        <f t="shared" si="10"/>
        <v>598899</v>
      </c>
      <c r="G51" s="4">
        <f t="shared" si="0"/>
        <v>49908.25</v>
      </c>
      <c r="H51" s="4">
        <v>47551</v>
      </c>
      <c r="I51" s="4">
        <v>72000</v>
      </c>
      <c r="J51" s="4">
        <f t="shared" si="1"/>
        <v>683628.625</v>
      </c>
      <c r="K51" s="4">
        <f t="shared" si="2"/>
        <v>56969.052083333336</v>
      </c>
      <c r="L51" s="4">
        <f t="shared" si="13"/>
        <v>712113.15104166663</v>
      </c>
      <c r="M51" s="4">
        <f t="shared" si="4"/>
        <v>59342.762586805555</v>
      </c>
      <c r="N51" s="4">
        <f t="shared" si="14"/>
        <v>1044432.6215277778</v>
      </c>
      <c r="O51" s="4">
        <f t="shared" si="6"/>
        <v>79853.2</v>
      </c>
      <c r="P51" s="4">
        <f t="shared" si="15"/>
        <v>1483569.0646701388</v>
      </c>
      <c r="Q51" s="4"/>
      <c r="R51" s="4"/>
    </row>
    <row r="52" spans="1:18">
      <c r="A52" s="2" t="s">
        <v>98</v>
      </c>
      <c r="B52" s="3" t="s">
        <v>100</v>
      </c>
      <c r="C52" s="4">
        <v>1321401</v>
      </c>
      <c r="D52" s="4"/>
      <c r="E52" s="4"/>
      <c r="F52" s="4">
        <f t="shared" si="10"/>
        <v>660700.5</v>
      </c>
      <c r="G52" s="4">
        <f t="shared" si="0"/>
        <v>55058.375</v>
      </c>
      <c r="H52" s="4">
        <v>47551</v>
      </c>
      <c r="I52" s="4">
        <f t="shared" si="12"/>
        <v>0</v>
      </c>
      <c r="J52" s="4">
        <f t="shared" si="1"/>
        <v>712005.1875</v>
      </c>
      <c r="K52" s="4">
        <f t="shared" si="2"/>
        <v>59333.765625</v>
      </c>
      <c r="L52" s="4">
        <f t="shared" si="13"/>
        <v>741672.0703125</v>
      </c>
      <c r="M52" s="4">
        <f t="shared" si="4"/>
        <v>61806.005859375</v>
      </c>
      <c r="N52" s="4">
        <f t="shared" si="14"/>
        <v>1087785.703125</v>
      </c>
      <c r="O52" s="4">
        <f t="shared" si="6"/>
        <v>88093.4</v>
      </c>
      <c r="P52" s="4">
        <f t="shared" si="15"/>
        <v>1545150.146484375</v>
      </c>
      <c r="Q52" s="4"/>
      <c r="R52" s="4"/>
    </row>
    <row r="53" spans="1:18">
      <c r="A53" s="2" t="s">
        <v>98</v>
      </c>
      <c r="B53" s="3" t="s">
        <v>101</v>
      </c>
      <c r="C53" s="4">
        <v>1494296</v>
      </c>
      <c r="D53" s="4"/>
      <c r="E53" s="4"/>
      <c r="F53" s="4">
        <f t="shared" si="10"/>
        <v>523003.6</v>
      </c>
      <c r="G53" s="4">
        <f t="shared" si="0"/>
        <v>43583.633333333331</v>
      </c>
      <c r="H53" s="4">
        <f t="shared" ref="H53:H58" si="16">IF(C53&lt;=1333468,47551,0)</f>
        <v>0</v>
      </c>
      <c r="I53" s="4">
        <f t="shared" si="12"/>
        <v>0</v>
      </c>
      <c r="J53" s="4">
        <f t="shared" si="1"/>
        <v>768939.81666666665</v>
      </c>
      <c r="K53" s="4">
        <f t="shared" si="2"/>
        <v>64078.318055555552</v>
      </c>
      <c r="L53" s="4">
        <f t="shared" si="13"/>
        <v>800978.97569444438</v>
      </c>
      <c r="M53" s="4">
        <f t="shared" si="4"/>
        <v>66748.247974537036</v>
      </c>
      <c r="N53" s="4">
        <f t="shared" si="14"/>
        <v>1174769.1643518519</v>
      </c>
      <c r="O53" s="4">
        <f t="shared" si="6"/>
        <v>99619.733333333337</v>
      </c>
      <c r="P53" s="4">
        <f t="shared" si="15"/>
        <v>1668706.1993634258</v>
      </c>
      <c r="Q53" s="4"/>
      <c r="R53" s="4"/>
    </row>
    <row r="54" spans="1:18">
      <c r="A54" s="2" t="s">
        <v>98</v>
      </c>
      <c r="B54" s="3" t="s">
        <v>102</v>
      </c>
      <c r="C54" s="4">
        <v>1618768</v>
      </c>
      <c r="D54" s="4"/>
      <c r="E54" s="4"/>
      <c r="F54" s="4">
        <f t="shared" si="10"/>
        <v>566568.79999999993</v>
      </c>
      <c r="G54" s="4">
        <f t="shared" si="0"/>
        <v>47214.066666666658</v>
      </c>
      <c r="H54" s="4">
        <f t="shared" si="16"/>
        <v>0</v>
      </c>
      <c r="I54" s="4">
        <f t="shared" si="12"/>
        <v>0</v>
      </c>
      <c r="J54" s="4">
        <f t="shared" si="1"/>
        <v>832991.03333333333</v>
      </c>
      <c r="K54" s="4">
        <f t="shared" si="2"/>
        <v>69415.919444444444</v>
      </c>
      <c r="L54" s="4">
        <f t="shared" si="13"/>
        <v>867698.9930555555</v>
      </c>
      <c r="M54" s="4">
        <f t="shared" si="4"/>
        <v>72308.249421296292</v>
      </c>
      <c r="N54" s="4">
        <f t="shared" si="14"/>
        <v>1272625.1898148148</v>
      </c>
      <c r="O54" s="4">
        <f t="shared" si="6"/>
        <v>107917.86666666667</v>
      </c>
      <c r="P54" s="4">
        <f t="shared" si="15"/>
        <v>1807706.2355324072</v>
      </c>
      <c r="Q54" s="4"/>
      <c r="R54" s="4"/>
    </row>
    <row r="55" spans="1:18">
      <c r="A55" s="2" t="s">
        <v>98</v>
      </c>
      <c r="B55" s="3" t="s">
        <v>103</v>
      </c>
      <c r="C55" s="4">
        <v>1828987</v>
      </c>
      <c r="D55" s="4"/>
      <c r="E55" s="4"/>
      <c r="F55" s="4">
        <f t="shared" si="10"/>
        <v>640145.44999999995</v>
      </c>
      <c r="G55" s="4">
        <f t="shared" si="0"/>
        <v>53345.454166666663</v>
      </c>
      <c r="H55" s="4">
        <f t="shared" si="16"/>
        <v>0</v>
      </c>
      <c r="I55" s="4">
        <f t="shared" si="12"/>
        <v>0</v>
      </c>
      <c r="J55" s="4">
        <f t="shared" si="1"/>
        <v>941166.2270833333</v>
      </c>
      <c r="K55" s="4">
        <f t="shared" si="2"/>
        <v>78430.518923611104</v>
      </c>
      <c r="L55" s="4">
        <f t="shared" si="13"/>
        <v>980381.48654513888</v>
      </c>
      <c r="M55" s="4">
        <f t="shared" si="4"/>
        <v>81698.457212094901</v>
      </c>
      <c r="N55" s="4">
        <f t="shared" si="14"/>
        <v>1437892.8469328703</v>
      </c>
      <c r="O55" s="4">
        <f t="shared" si="6"/>
        <v>121932.46666666666</v>
      </c>
      <c r="P55" s="4">
        <f t="shared" si="15"/>
        <v>2042461.4303023727</v>
      </c>
      <c r="Q55" s="4"/>
      <c r="R55" s="4"/>
    </row>
    <row r="56" spans="1:18">
      <c r="A56" s="2" t="s">
        <v>104</v>
      </c>
      <c r="B56" s="3" t="s">
        <v>105</v>
      </c>
      <c r="C56" s="4">
        <v>1253433</v>
      </c>
      <c r="D56" s="4"/>
      <c r="E56" s="4"/>
      <c r="F56" s="4">
        <f t="shared" si="10"/>
        <v>626716.5</v>
      </c>
      <c r="G56" s="4">
        <f t="shared" si="0"/>
        <v>52226.375</v>
      </c>
      <c r="H56" s="4">
        <v>47551</v>
      </c>
      <c r="I56" s="4">
        <f t="shared" si="12"/>
        <v>0</v>
      </c>
      <c r="J56" s="4">
        <f t="shared" si="1"/>
        <v>676605.1875</v>
      </c>
      <c r="K56" s="4">
        <f t="shared" si="2"/>
        <v>56383.765625</v>
      </c>
      <c r="L56" s="4">
        <f t="shared" si="13"/>
        <v>704797.0703125</v>
      </c>
      <c r="M56" s="4">
        <f t="shared" si="4"/>
        <v>58733.089192708336</v>
      </c>
      <c r="N56" s="4">
        <f t="shared" si="14"/>
        <v>1033702.3697916666</v>
      </c>
      <c r="O56" s="4">
        <f t="shared" si="6"/>
        <v>83562.2</v>
      </c>
      <c r="P56" s="4">
        <f t="shared" si="15"/>
        <v>1468327.2298177083</v>
      </c>
      <c r="Q56" s="4"/>
      <c r="R56" s="4"/>
    </row>
    <row r="57" spans="1:18">
      <c r="A57" s="2" t="s">
        <v>104</v>
      </c>
      <c r="B57" s="3" t="s">
        <v>106</v>
      </c>
      <c r="C57" s="4">
        <v>1401228</v>
      </c>
      <c r="D57" s="4"/>
      <c r="E57" s="4"/>
      <c r="F57" s="4">
        <f t="shared" si="10"/>
        <v>490429.8</v>
      </c>
      <c r="G57" s="4">
        <f t="shared" si="0"/>
        <v>40869.15</v>
      </c>
      <c r="H57" s="4">
        <f t="shared" si="16"/>
        <v>0</v>
      </c>
      <c r="I57" s="4">
        <f t="shared" si="12"/>
        <v>0</v>
      </c>
      <c r="J57" s="4">
        <f t="shared" si="1"/>
        <v>721048.57499999995</v>
      </c>
      <c r="K57" s="4">
        <f t="shared" si="2"/>
        <v>60087.381249999999</v>
      </c>
      <c r="L57" s="4">
        <f t="shared" si="13"/>
        <v>751092.265625</v>
      </c>
      <c r="M57" s="4">
        <f t="shared" si="4"/>
        <v>62591.022135416664</v>
      </c>
      <c r="N57" s="4">
        <f t="shared" si="14"/>
        <v>1101601.9895833335</v>
      </c>
      <c r="O57" s="4">
        <f t="shared" si="6"/>
        <v>93415.2</v>
      </c>
      <c r="P57" s="4">
        <f t="shared" si="15"/>
        <v>1564775.5533854167</v>
      </c>
      <c r="Q57" s="4"/>
      <c r="R57" s="4"/>
    </row>
    <row r="58" spans="1:18">
      <c r="A58" s="2" t="s">
        <v>104</v>
      </c>
      <c r="B58" s="3" t="s">
        <v>107</v>
      </c>
      <c r="C58" s="4">
        <v>1494296</v>
      </c>
      <c r="D58" s="4"/>
      <c r="E58" s="4"/>
      <c r="F58" s="4">
        <f t="shared" si="10"/>
        <v>523003.6</v>
      </c>
      <c r="G58" s="4">
        <f t="shared" si="0"/>
        <v>43583.633333333331</v>
      </c>
      <c r="H58" s="4">
        <f t="shared" si="16"/>
        <v>0</v>
      </c>
      <c r="I58" s="4">
        <f t="shared" si="12"/>
        <v>0</v>
      </c>
      <c r="J58" s="4">
        <f t="shared" si="1"/>
        <v>768939.81666666665</v>
      </c>
      <c r="K58" s="4">
        <f t="shared" si="2"/>
        <v>64078.318055555552</v>
      </c>
      <c r="L58" s="4">
        <f t="shared" si="13"/>
        <v>800978.97569444438</v>
      </c>
      <c r="M58" s="4">
        <f t="shared" si="4"/>
        <v>66748.247974537036</v>
      </c>
      <c r="N58" s="4">
        <f t="shared" si="14"/>
        <v>1174769.1643518519</v>
      </c>
      <c r="O58" s="4">
        <f t="shared" si="6"/>
        <v>99619.733333333337</v>
      </c>
      <c r="P58" s="4">
        <f t="shared" si="15"/>
        <v>1668706.1993634258</v>
      </c>
      <c r="Q58" s="4"/>
      <c r="R58" s="4"/>
    </row>
    <row r="59" spans="1:18">
      <c r="A59" s="2" t="s">
        <v>108</v>
      </c>
      <c r="B59" s="3" t="s">
        <v>109</v>
      </c>
      <c r="C59" s="4">
        <v>1088393</v>
      </c>
      <c r="D59" s="4"/>
      <c r="E59" s="4"/>
      <c r="F59" s="4">
        <f t="shared" si="10"/>
        <v>544196.5</v>
      </c>
      <c r="G59" s="4">
        <f>+F59/12</f>
        <v>45349.708333333336</v>
      </c>
      <c r="H59" s="4">
        <v>47551</v>
      </c>
      <c r="I59" s="4">
        <v>72000</v>
      </c>
      <c r="J59" s="4">
        <f t="shared" si="1"/>
        <v>626646.85416666663</v>
      </c>
      <c r="K59" s="4">
        <f>+J59/12</f>
        <v>52220.571180555555</v>
      </c>
      <c r="L59" s="4">
        <f t="shared" si="13"/>
        <v>652757.13975694438</v>
      </c>
      <c r="M59" s="4">
        <f>+L59/12</f>
        <v>54396.428313078701</v>
      </c>
      <c r="N59" s="4">
        <f t="shared" si="14"/>
        <v>957377.13831018505</v>
      </c>
      <c r="O59" s="4">
        <f t="shared" si="6"/>
        <v>72559.53333333334</v>
      </c>
      <c r="P59" s="4">
        <f t="shared" si="15"/>
        <v>1359910.7078269674</v>
      </c>
      <c r="Q59" s="4"/>
      <c r="R59" s="4"/>
    </row>
    <row r="60" spans="1:18">
      <c r="A60" s="2" t="s">
        <v>110</v>
      </c>
      <c r="B60" s="3" t="s">
        <v>111</v>
      </c>
      <c r="C60" s="4">
        <v>1197798</v>
      </c>
      <c r="D60" s="4"/>
      <c r="E60" s="4"/>
      <c r="F60" s="4">
        <f t="shared" si="10"/>
        <v>598899</v>
      </c>
      <c r="G60" s="4">
        <f t="shared" si="0"/>
        <v>49908.25</v>
      </c>
      <c r="H60" s="4">
        <v>47551</v>
      </c>
      <c r="I60" s="4">
        <v>72000</v>
      </c>
      <c r="J60" s="4">
        <f t="shared" si="1"/>
        <v>683628.625</v>
      </c>
      <c r="K60" s="4">
        <f t="shared" si="2"/>
        <v>56969.052083333336</v>
      </c>
      <c r="L60" s="4">
        <f t="shared" si="13"/>
        <v>712113.15104166663</v>
      </c>
      <c r="M60" s="4">
        <f t="shared" si="4"/>
        <v>59342.762586805555</v>
      </c>
      <c r="N60" s="4">
        <f t="shared" si="14"/>
        <v>1044432.6215277778</v>
      </c>
      <c r="O60" s="4">
        <f t="shared" si="6"/>
        <v>79853.2</v>
      </c>
      <c r="P60" s="4">
        <f t="shared" si="15"/>
        <v>1483569.0646701388</v>
      </c>
      <c r="Q60" s="4"/>
      <c r="R60" s="4"/>
    </row>
    <row r="61" spans="1:18">
      <c r="A61" s="2" t="s">
        <v>110</v>
      </c>
      <c r="B61" s="3" t="s">
        <v>112</v>
      </c>
      <c r="C61" s="4">
        <v>1223093</v>
      </c>
      <c r="D61" s="4"/>
      <c r="E61" s="4"/>
      <c r="F61" s="4">
        <f t="shared" si="10"/>
        <v>611546.5</v>
      </c>
      <c r="G61" s="4">
        <f t="shared" si="0"/>
        <v>50962.208333333336</v>
      </c>
      <c r="H61" s="4">
        <v>47551</v>
      </c>
      <c r="I61" s="4">
        <v>72000</v>
      </c>
      <c r="J61" s="4">
        <f t="shared" si="1"/>
        <v>696803.10416666663</v>
      </c>
      <c r="K61" s="4">
        <f t="shared" si="2"/>
        <v>58066.925347222219</v>
      </c>
      <c r="L61" s="4">
        <f t="shared" si="13"/>
        <v>725836.56684027775</v>
      </c>
      <c r="M61" s="4">
        <f t="shared" si="4"/>
        <v>60486.380570023146</v>
      </c>
      <c r="N61" s="4">
        <f t="shared" si="14"/>
        <v>1064560.2980324074</v>
      </c>
      <c r="O61" s="4">
        <f t="shared" si="6"/>
        <v>81539.53333333334</v>
      </c>
      <c r="P61" s="4">
        <f t="shared" si="15"/>
        <v>1512159.5142505786</v>
      </c>
      <c r="Q61" s="4"/>
      <c r="R61" s="4"/>
    </row>
    <row r="62" spans="1:18">
      <c r="A62" s="2" t="s">
        <v>110</v>
      </c>
      <c r="B62" s="3" t="s">
        <v>113</v>
      </c>
      <c r="C62" s="4">
        <v>1325712</v>
      </c>
      <c r="D62" s="4"/>
      <c r="E62" s="4"/>
      <c r="F62" s="4">
        <f t="shared" si="10"/>
        <v>662856</v>
      </c>
      <c r="G62" s="4">
        <f t="shared" si="0"/>
        <v>55238</v>
      </c>
      <c r="H62" s="4">
        <v>47551</v>
      </c>
      <c r="I62" s="4">
        <f t="shared" ref="I62:I68" si="17">IF(C62&lt;=1232000,72000,0)</f>
        <v>0</v>
      </c>
      <c r="J62" s="4">
        <f t="shared" si="1"/>
        <v>714250.5</v>
      </c>
      <c r="K62" s="4">
        <f t="shared" si="2"/>
        <v>59520.875</v>
      </c>
      <c r="L62" s="4">
        <f t="shared" si="13"/>
        <v>744010.9375</v>
      </c>
      <c r="M62" s="4">
        <f t="shared" si="4"/>
        <v>62000.911458333336</v>
      </c>
      <c r="N62" s="4">
        <f t="shared" si="14"/>
        <v>1091216.0416666665</v>
      </c>
      <c r="O62" s="4">
        <f t="shared" si="6"/>
        <v>88380.800000000003</v>
      </c>
      <c r="P62" s="4">
        <f t="shared" si="15"/>
        <v>1550022.7864583333</v>
      </c>
      <c r="Q62" s="4"/>
      <c r="R62" s="4"/>
    </row>
    <row r="63" spans="1:18">
      <c r="A63" s="2" t="s">
        <v>110</v>
      </c>
      <c r="B63" s="3" t="s">
        <v>114</v>
      </c>
      <c r="C63" s="4">
        <v>1466034</v>
      </c>
      <c r="D63" s="4"/>
      <c r="E63" s="4"/>
      <c r="F63" s="4">
        <f t="shared" si="10"/>
        <v>513111.89999999997</v>
      </c>
      <c r="G63" s="4">
        <f t="shared" si="0"/>
        <v>42759.324999999997</v>
      </c>
      <c r="H63" s="4">
        <f>IF(C63&lt;=1333468,47551,0)</f>
        <v>0</v>
      </c>
      <c r="I63" s="4">
        <f t="shared" si="17"/>
        <v>0</v>
      </c>
      <c r="J63" s="4">
        <f t="shared" si="1"/>
        <v>754396.66249999998</v>
      </c>
      <c r="K63" s="4">
        <f t="shared" si="2"/>
        <v>62866.388541666667</v>
      </c>
      <c r="L63" s="4">
        <f t="shared" si="13"/>
        <v>785829.85677083326</v>
      </c>
      <c r="M63" s="4">
        <f t="shared" si="4"/>
        <v>65485.821397569438</v>
      </c>
      <c r="N63" s="4">
        <f t="shared" si="14"/>
        <v>1152550.456597222</v>
      </c>
      <c r="O63" s="4">
        <f t="shared" si="6"/>
        <v>97735.6</v>
      </c>
      <c r="P63" s="4">
        <f t="shared" si="15"/>
        <v>1637145.534939236</v>
      </c>
      <c r="Q63" s="4"/>
      <c r="R63" s="4"/>
    </row>
    <row r="64" spans="1:18">
      <c r="A64" s="2" t="s">
        <v>110</v>
      </c>
      <c r="B64" s="3" t="s">
        <v>115</v>
      </c>
      <c r="C64" s="4">
        <v>1765609</v>
      </c>
      <c r="D64" s="4"/>
      <c r="E64" s="4"/>
      <c r="F64" s="4">
        <f t="shared" si="10"/>
        <v>617963.14999999991</v>
      </c>
      <c r="G64" s="4">
        <f t="shared" si="0"/>
        <v>51496.929166666661</v>
      </c>
      <c r="H64" s="4">
        <f>IF(C64&lt;=1333468,47551,0)</f>
        <v>0</v>
      </c>
      <c r="I64" s="4">
        <f t="shared" si="17"/>
        <v>0</v>
      </c>
      <c r="J64" s="4">
        <f t="shared" si="1"/>
        <v>908552.96458333335</v>
      </c>
      <c r="K64" s="4">
        <f t="shared" si="2"/>
        <v>75712.747048611112</v>
      </c>
      <c r="L64" s="4">
        <f t="shared" si="13"/>
        <v>946409.33810763888</v>
      </c>
      <c r="M64" s="4">
        <f t="shared" si="4"/>
        <v>78867.444842303245</v>
      </c>
      <c r="N64" s="4">
        <f t="shared" si="14"/>
        <v>1388067.0292245371</v>
      </c>
      <c r="O64" s="4">
        <f t="shared" si="6"/>
        <v>117707.26666666666</v>
      </c>
      <c r="P64" s="4">
        <f t="shared" si="15"/>
        <v>1971686.1210575809</v>
      </c>
      <c r="Q64" s="4"/>
      <c r="R64" s="4"/>
    </row>
    <row r="65" spans="1:18">
      <c r="A65" s="2" t="s">
        <v>116</v>
      </c>
      <c r="B65" s="3" t="s">
        <v>117</v>
      </c>
      <c r="C65" s="4">
        <v>1088393</v>
      </c>
      <c r="D65" s="4"/>
      <c r="E65" s="4"/>
      <c r="F65" s="4">
        <f t="shared" si="10"/>
        <v>544196.5</v>
      </c>
      <c r="G65" s="4">
        <f t="shared" si="0"/>
        <v>45349.708333333336</v>
      </c>
      <c r="H65" s="4">
        <v>47551</v>
      </c>
      <c r="I65" s="4">
        <v>72000</v>
      </c>
      <c r="J65" s="4">
        <f t="shared" si="1"/>
        <v>626646.85416666663</v>
      </c>
      <c r="K65" s="4">
        <f t="shared" si="2"/>
        <v>52220.571180555555</v>
      </c>
      <c r="L65" s="4">
        <f t="shared" si="13"/>
        <v>652757.13975694438</v>
      </c>
      <c r="M65" s="4">
        <f t="shared" si="4"/>
        <v>54396.428313078701</v>
      </c>
      <c r="N65" s="4">
        <f t="shared" si="14"/>
        <v>957377.13831018505</v>
      </c>
      <c r="O65" s="4">
        <f t="shared" si="6"/>
        <v>72559.53333333334</v>
      </c>
      <c r="P65" s="4">
        <f t="shared" si="15"/>
        <v>1359910.7078269674</v>
      </c>
      <c r="Q65" s="4"/>
      <c r="R65" s="4"/>
    </row>
    <row r="66" spans="1:18">
      <c r="A66" s="2" t="s">
        <v>116</v>
      </c>
      <c r="B66" s="3" t="s">
        <v>118</v>
      </c>
      <c r="C66" s="4">
        <v>1325712</v>
      </c>
      <c r="D66" s="4"/>
      <c r="E66" s="4"/>
      <c r="F66" s="4">
        <f t="shared" si="10"/>
        <v>662856</v>
      </c>
      <c r="G66" s="4">
        <f t="shared" si="0"/>
        <v>55238</v>
      </c>
      <c r="H66" s="4">
        <v>47551</v>
      </c>
      <c r="I66" s="4">
        <f t="shared" si="17"/>
        <v>0</v>
      </c>
      <c r="J66" s="4">
        <f t="shared" ref="J66:J73" si="18">+(C66+E66+G66+H66+I66)/2</f>
        <v>714250.5</v>
      </c>
      <c r="K66" s="4">
        <f t="shared" si="2"/>
        <v>59520.875</v>
      </c>
      <c r="L66" s="4">
        <f t="shared" si="13"/>
        <v>744010.9375</v>
      </c>
      <c r="M66" s="4">
        <f t="shared" si="4"/>
        <v>62000.911458333336</v>
      </c>
      <c r="N66" s="4">
        <f t="shared" si="14"/>
        <v>1091216.0416666665</v>
      </c>
      <c r="O66" s="4">
        <f t="shared" ref="O66:O73" si="19">+C66/30*2</f>
        <v>88380.800000000003</v>
      </c>
      <c r="P66" s="4">
        <f t="shared" si="15"/>
        <v>1550022.7864583333</v>
      </c>
      <c r="Q66" s="4"/>
      <c r="R66" s="4"/>
    </row>
    <row r="67" spans="1:18">
      <c r="A67" s="2" t="s">
        <v>116</v>
      </c>
      <c r="B67" s="3" t="s">
        <v>119</v>
      </c>
      <c r="C67" s="4">
        <v>1466034</v>
      </c>
      <c r="D67" s="4"/>
      <c r="E67" s="4"/>
      <c r="F67" s="4">
        <f t="shared" ref="F67:F73" si="20">IF(C67&lt;=1333468,+C67*0.5,+C67*0.35)</f>
        <v>513111.89999999997</v>
      </c>
      <c r="G67" s="4">
        <f t="shared" si="0"/>
        <v>42759.324999999997</v>
      </c>
      <c r="H67" s="4">
        <f>IF(C67&lt;=1333468,47551,0)</f>
        <v>0</v>
      </c>
      <c r="I67" s="4">
        <f t="shared" si="17"/>
        <v>0</v>
      </c>
      <c r="J67" s="4">
        <f t="shared" si="18"/>
        <v>754396.66249999998</v>
      </c>
      <c r="K67" s="4">
        <f t="shared" si="2"/>
        <v>62866.388541666667</v>
      </c>
      <c r="L67" s="4">
        <f t="shared" si="13"/>
        <v>785829.85677083326</v>
      </c>
      <c r="M67" s="4">
        <f t="shared" si="4"/>
        <v>65485.821397569438</v>
      </c>
      <c r="N67" s="4">
        <f t="shared" si="14"/>
        <v>1152550.456597222</v>
      </c>
      <c r="O67" s="4">
        <f t="shared" si="19"/>
        <v>97735.6</v>
      </c>
      <c r="P67" s="4">
        <f t="shared" si="15"/>
        <v>1637145.534939236</v>
      </c>
      <c r="Q67" s="4"/>
      <c r="R67" s="4"/>
    </row>
    <row r="68" spans="1:18">
      <c r="A68" s="2" t="s">
        <v>120</v>
      </c>
      <c r="B68" s="3" t="s">
        <v>121</v>
      </c>
      <c r="C68" s="4">
        <v>1253433</v>
      </c>
      <c r="D68" s="4"/>
      <c r="E68" s="4"/>
      <c r="F68" s="4">
        <f t="shared" si="20"/>
        <v>626716.5</v>
      </c>
      <c r="G68" s="4">
        <f t="shared" si="0"/>
        <v>52226.375</v>
      </c>
      <c r="H68" s="4">
        <v>47551</v>
      </c>
      <c r="I68" s="4">
        <f t="shared" si="17"/>
        <v>0</v>
      </c>
      <c r="J68" s="4">
        <f t="shared" si="18"/>
        <v>676605.1875</v>
      </c>
      <c r="K68" s="4">
        <f t="shared" si="2"/>
        <v>56383.765625</v>
      </c>
      <c r="L68" s="4">
        <f t="shared" si="13"/>
        <v>704797.0703125</v>
      </c>
      <c r="M68" s="4">
        <f t="shared" si="4"/>
        <v>58733.089192708336</v>
      </c>
      <c r="N68" s="4">
        <f t="shared" si="14"/>
        <v>1033702.3697916666</v>
      </c>
      <c r="O68" s="4">
        <f t="shared" si="19"/>
        <v>83562.2</v>
      </c>
      <c r="P68" s="4">
        <f t="shared" si="15"/>
        <v>1468327.2298177083</v>
      </c>
      <c r="Q68" s="4"/>
      <c r="R68" s="4"/>
    </row>
    <row r="69" spans="1:18">
      <c r="A69" s="2" t="s">
        <v>120</v>
      </c>
      <c r="B69" s="3" t="s">
        <v>122</v>
      </c>
      <c r="C69" s="4">
        <v>981908</v>
      </c>
      <c r="D69" s="4"/>
      <c r="E69" s="4"/>
      <c r="F69" s="4">
        <f t="shared" si="20"/>
        <v>490954</v>
      </c>
      <c r="G69" s="4">
        <f t="shared" si="0"/>
        <v>40912.833333333336</v>
      </c>
      <c r="H69" s="4">
        <v>47551</v>
      </c>
      <c r="I69" s="4">
        <v>72000</v>
      </c>
      <c r="J69" s="4">
        <f t="shared" si="18"/>
        <v>571185.91666666674</v>
      </c>
      <c r="K69" s="4">
        <f t="shared" si="2"/>
        <v>47598.826388888898</v>
      </c>
      <c r="L69" s="4">
        <f t="shared" si="13"/>
        <v>594985.32986111124</v>
      </c>
      <c r="M69" s="4">
        <f t="shared" si="4"/>
        <v>49582.11082175927</v>
      </c>
      <c r="N69" s="4">
        <f t="shared" si="14"/>
        <v>872645.15046296315</v>
      </c>
      <c r="O69" s="4">
        <f t="shared" si="19"/>
        <v>65460.533333333333</v>
      </c>
      <c r="P69" s="4">
        <f t="shared" si="15"/>
        <v>1239552.7705439818</v>
      </c>
      <c r="Q69" s="4"/>
      <c r="R69" s="4"/>
    </row>
    <row r="70" spans="1:18">
      <c r="A70" s="2" t="s">
        <v>120</v>
      </c>
      <c r="B70" s="3" t="s">
        <v>123</v>
      </c>
      <c r="C70" s="4">
        <v>1088393</v>
      </c>
      <c r="D70" s="4"/>
      <c r="E70" s="4"/>
      <c r="F70" s="4">
        <f t="shared" si="20"/>
        <v>544196.5</v>
      </c>
      <c r="G70" s="4">
        <f>+F70/12</f>
        <v>45349.708333333336</v>
      </c>
      <c r="H70" s="4">
        <v>47551</v>
      </c>
      <c r="I70" s="4">
        <v>72000</v>
      </c>
      <c r="J70" s="4">
        <f t="shared" si="18"/>
        <v>626646.85416666663</v>
      </c>
      <c r="K70" s="4">
        <f>+J70/12</f>
        <v>52220.571180555555</v>
      </c>
      <c r="L70" s="4">
        <f t="shared" si="13"/>
        <v>652757.13975694438</v>
      </c>
      <c r="M70" s="4">
        <f>+L70/12</f>
        <v>54396.428313078701</v>
      </c>
      <c r="N70" s="4">
        <f t="shared" si="14"/>
        <v>957377.13831018505</v>
      </c>
      <c r="O70" s="4">
        <f t="shared" si="19"/>
        <v>72559.53333333334</v>
      </c>
      <c r="P70" s="4">
        <f t="shared" si="15"/>
        <v>1359910.7078269674</v>
      </c>
      <c r="Q70" s="4"/>
      <c r="R70" s="4"/>
    </row>
    <row r="71" spans="1:18">
      <c r="A71" s="2" t="s">
        <v>124</v>
      </c>
      <c r="B71" s="3" t="s">
        <v>125</v>
      </c>
      <c r="C71" s="4">
        <v>981908</v>
      </c>
      <c r="D71" s="4"/>
      <c r="E71" s="4"/>
      <c r="F71" s="4">
        <f t="shared" si="20"/>
        <v>490954</v>
      </c>
      <c r="G71" s="4">
        <f>+F71/12</f>
        <v>40912.833333333336</v>
      </c>
      <c r="H71" s="4">
        <v>47551</v>
      </c>
      <c r="I71" s="4">
        <v>72000</v>
      </c>
      <c r="J71" s="4">
        <f t="shared" si="18"/>
        <v>571185.91666666674</v>
      </c>
      <c r="K71" s="4">
        <f>+J71/12</f>
        <v>47598.826388888898</v>
      </c>
      <c r="L71" s="4">
        <f t="shared" si="13"/>
        <v>594985.32986111124</v>
      </c>
      <c r="M71" s="4">
        <f>+L71/12</f>
        <v>49582.11082175927</v>
      </c>
      <c r="N71" s="4">
        <f t="shared" si="14"/>
        <v>872645.15046296315</v>
      </c>
      <c r="O71" s="4">
        <f t="shared" si="19"/>
        <v>65460.533333333333</v>
      </c>
      <c r="P71" s="4">
        <f t="shared" si="15"/>
        <v>1239552.7705439818</v>
      </c>
      <c r="Q71" s="4"/>
      <c r="R71" s="4"/>
    </row>
    <row r="72" spans="1:18">
      <c r="A72" s="2" t="s">
        <v>126</v>
      </c>
      <c r="B72" s="3" t="s">
        <v>127</v>
      </c>
      <c r="C72" s="4">
        <v>1088393</v>
      </c>
      <c r="D72" s="4"/>
      <c r="E72" s="4"/>
      <c r="F72" s="4">
        <f t="shared" si="20"/>
        <v>544196.5</v>
      </c>
      <c r="G72" s="4">
        <f>+F72/12</f>
        <v>45349.708333333336</v>
      </c>
      <c r="H72" s="4">
        <v>47551</v>
      </c>
      <c r="I72" s="4">
        <v>72000</v>
      </c>
      <c r="J72" s="4">
        <f t="shared" si="18"/>
        <v>626646.85416666663</v>
      </c>
      <c r="K72" s="4">
        <f>+J72/12</f>
        <v>52220.571180555555</v>
      </c>
      <c r="L72" s="4">
        <f t="shared" si="13"/>
        <v>652757.13975694438</v>
      </c>
      <c r="M72" s="4">
        <f>+L72/12</f>
        <v>54396.428313078701</v>
      </c>
      <c r="N72" s="4">
        <f t="shared" si="14"/>
        <v>957377.13831018505</v>
      </c>
      <c r="O72" s="4">
        <f t="shared" si="19"/>
        <v>72559.53333333334</v>
      </c>
      <c r="P72" s="4">
        <f t="shared" si="15"/>
        <v>1359910.7078269674</v>
      </c>
      <c r="Q72" s="4"/>
      <c r="R72" s="4"/>
    </row>
    <row r="73" spans="1:18">
      <c r="A73" s="2" t="s">
        <v>128</v>
      </c>
      <c r="B73" s="3" t="s">
        <v>129</v>
      </c>
      <c r="C73" s="4">
        <v>1112236</v>
      </c>
      <c r="D73" s="4"/>
      <c r="E73" s="4"/>
      <c r="F73" s="4">
        <f t="shared" si="20"/>
        <v>556118</v>
      </c>
      <c r="G73" s="4">
        <f>+F73/12</f>
        <v>46343.166666666664</v>
      </c>
      <c r="H73" s="4">
        <v>47551</v>
      </c>
      <c r="I73" s="4">
        <v>72000</v>
      </c>
      <c r="J73" s="4">
        <f t="shared" si="18"/>
        <v>639065.08333333337</v>
      </c>
      <c r="K73" s="4">
        <f>+J73/12</f>
        <v>53255.423611111117</v>
      </c>
      <c r="L73" s="4">
        <f t="shared" si="13"/>
        <v>665692.79513888888</v>
      </c>
      <c r="M73" s="4">
        <f>+L73/12</f>
        <v>55474.399594907409</v>
      </c>
      <c r="N73" s="4">
        <f t="shared" si="14"/>
        <v>976349.43287037034</v>
      </c>
      <c r="O73" s="4">
        <f t="shared" si="19"/>
        <v>74149.066666666666</v>
      </c>
      <c r="P73" s="4">
        <f t="shared" si="15"/>
        <v>1386859.9898726852</v>
      </c>
      <c r="Q73" s="4"/>
      <c r="R73" s="4"/>
    </row>
    <row r="74" spans="1:18" ht="15">
      <c r="A74" s="8"/>
      <c r="B74" s="18"/>
      <c r="C74" s="9"/>
      <c r="D74" s="9"/>
      <c r="E74" s="9"/>
      <c r="F74" s="10"/>
      <c r="G74" s="10"/>
      <c r="H74" s="10"/>
      <c r="I74" s="10"/>
      <c r="J74" s="11"/>
      <c r="K74" s="11"/>
      <c r="L74" s="10"/>
      <c r="M74" s="9"/>
      <c r="N74" s="10"/>
      <c r="O74" s="10"/>
      <c r="P74" s="9"/>
      <c r="Q74" s="10"/>
      <c r="R74" s="9"/>
    </row>
  </sheetData>
  <printOptions horizontalCentered="1"/>
  <pageMargins left="1.1811023622047245" right="0" top="0.98425196850393704" bottom="0.98425196850393704" header="0.39370078740157483" footer="0.78740157480314965"/>
  <pageSetup paperSize="5" scale="75" orientation="landscape" r:id="rId1"/>
  <headerFooter>
    <oddHeader>&amp;C&amp;"-,Negrita"SUELDOS
 I.N.P.E.C  2014 
GRUPO NOMINAS</oddHeader>
    <oddFooter>&amp;L&amp;"-,Negrita"    GRUPO NOMINAS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A32" sqref="A32"/>
    </sheetView>
  </sheetViews>
  <sheetFormatPr baseColWidth="10" defaultColWidth="10.85546875" defaultRowHeight="12.75"/>
  <cols>
    <col min="1" max="1" width="33.42578125" style="19" customWidth="1"/>
    <col min="2" max="19" width="10.85546875" style="19" customWidth="1"/>
    <col min="20" max="20" width="11.7109375" style="19" bestFit="1" customWidth="1"/>
    <col min="21" max="21" width="10.85546875" style="20" customWidth="1"/>
    <col min="22" max="269" width="10.85546875" style="19"/>
    <col min="270" max="274" width="10.85546875" style="19" customWidth="1"/>
    <col min="275" max="275" width="33.42578125" style="19" customWidth="1"/>
    <col min="276" max="277" width="10.85546875" style="19" customWidth="1"/>
    <col min="278" max="525" width="10.85546875" style="19"/>
    <col min="526" max="530" width="10.85546875" style="19" customWidth="1"/>
    <col min="531" max="531" width="33.42578125" style="19" customWidth="1"/>
    <col min="532" max="533" width="10.85546875" style="19" customWidth="1"/>
    <col min="534" max="781" width="10.85546875" style="19"/>
    <col min="782" max="786" width="10.85546875" style="19" customWidth="1"/>
    <col min="787" max="787" width="33.42578125" style="19" customWidth="1"/>
    <col min="788" max="789" width="10.85546875" style="19" customWidth="1"/>
    <col min="790" max="1037" width="10.85546875" style="19"/>
    <col min="1038" max="1042" width="10.85546875" style="19" customWidth="1"/>
    <col min="1043" max="1043" width="33.42578125" style="19" customWidth="1"/>
    <col min="1044" max="1045" width="10.85546875" style="19" customWidth="1"/>
    <col min="1046" max="1293" width="10.85546875" style="19"/>
    <col min="1294" max="1298" width="10.85546875" style="19" customWidth="1"/>
    <col min="1299" max="1299" width="33.42578125" style="19" customWidth="1"/>
    <col min="1300" max="1301" width="10.85546875" style="19" customWidth="1"/>
    <col min="1302" max="1549" width="10.85546875" style="19"/>
    <col min="1550" max="1554" width="10.85546875" style="19" customWidth="1"/>
    <col min="1555" max="1555" width="33.42578125" style="19" customWidth="1"/>
    <col min="1556" max="1557" width="10.85546875" style="19" customWidth="1"/>
    <col min="1558" max="1805" width="10.85546875" style="19"/>
    <col min="1806" max="1810" width="10.85546875" style="19" customWidth="1"/>
    <col min="1811" max="1811" width="33.42578125" style="19" customWidth="1"/>
    <col min="1812" max="1813" width="10.85546875" style="19" customWidth="1"/>
    <col min="1814" max="2061" width="10.85546875" style="19"/>
    <col min="2062" max="2066" width="10.85546875" style="19" customWidth="1"/>
    <col min="2067" max="2067" width="33.42578125" style="19" customWidth="1"/>
    <col min="2068" max="2069" width="10.85546875" style="19" customWidth="1"/>
    <col min="2070" max="2317" width="10.85546875" style="19"/>
    <col min="2318" max="2322" width="10.85546875" style="19" customWidth="1"/>
    <col min="2323" max="2323" width="33.42578125" style="19" customWidth="1"/>
    <col min="2324" max="2325" width="10.85546875" style="19" customWidth="1"/>
    <col min="2326" max="2573" width="10.85546875" style="19"/>
    <col min="2574" max="2578" width="10.85546875" style="19" customWidth="1"/>
    <col min="2579" max="2579" width="33.42578125" style="19" customWidth="1"/>
    <col min="2580" max="2581" width="10.85546875" style="19" customWidth="1"/>
    <col min="2582" max="2829" width="10.85546875" style="19"/>
    <col min="2830" max="2834" width="10.85546875" style="19" customWidth="1"/>
    <col min="2835" max="2835" width="33.42578125" style="19" customWidth="1"/>
    <col min="2836" max="2837" width="10.85546875" style="19" customWidth="1"/>
    <col min="2838" max="3085" width="10.85546875" style="19"/>
    <col min="3086" max="3090" width="10.85546875" style="19" customWidth="1"/>
    <col min="3091" max="3091" width="33.42578125" style="19" customWidth="1"/>
    <col min="3092" max="3093" width="10.85546875" style="19" customWidth="1"/>
    <col min="3094" max="3341" width="10.85546875" style="19"/>
    <col min="3342" max="3346" width="10.85546875" style="19" customWidth="1"/>
    <col min="3347" max="3347" width="33.42578125" style="19" customWidth="1"/>
    <col min="3348" max="3349" width="10.85546875" style="19" customWidth="1"/>
    <col min="3350" max="3597" width="10.85546875" style="19"/>
    <col min="3598" max="3602" width="10.85546875" style="19" customWidth="1"/>
    <col min="3603" max="3603" width="33.42578125" style="19" customWidth="1"/>
    <col min="3604" max="3605" width="10.85546875" style="19" customWidth="1"/>
    <col min="3606" max="3853" width="10.85546875" style="19"/>
    <col min="3854" max="3858" width="10.85546875" style="19" customWidth="1"/>
    <col min="3859" max="3859" width="33.42578125" style="19" customWidth="1"/>
    <col min="3860" max="3861" width="10.85546875" style="19" customWidth="1"/>
    <col min="3862" max="4109" width="10.85546875" style="19"/>
    <col min="4110" max="4114" width="10.85546875" style="19" customWidth="1"/>
    <col min="4115" max="4115" width="33.42578125" style="19" customWidth="1"/>
    <col min="4116" max="4117" width="10.85546875" style="19" customWidth="1"/>
    <col min="4118" max="4365" width="10.85546875" style="19"/>
    <col min="4366" max="4370" width="10.85546875" style="19" customWidth="1"/>
    <col min="4371" max="4371" width="33.42578125" style="19" customWidth="1"/>
    <col min="4372" max="4373" width="10.85546875" style="19" customWidth="1"/>
    <col min="4374" max="4621" width="10.85546875" style="19"/>
    <col min="4622" max="4626" width="10.85546875" style="19" customWidth="1"/>
    <col min="4627" max="4627" width="33.42578125" style="19" customWidth="1"/>
    <col min="4628" max="4629" width="10.85546875" style="19" customWidth="1"/>
    <col min="4630" max="4877" width="10.85546875" style="19"/>
    <col min="4878" max="4882" width="10.85546875" style="19" customWidth="1"/>
    <col min="4883" max="4883" width="33.42578125" style="19" customWidth="1"/>
    <col min="4884" max="4885" width="10.85546875" style="19" customWidth="1"/>
    <col min="4886" max="5133" width="10.85546875" style="19"/>
    <col min="5134" max="5138" width="10.85546875" style="19" customWidth="1"/>
    <col min="5139" max="5139" width="33.42578125" style="19" customWidth="1"/>
    <col min="5140" max="5141" width="10.85546875" style="19" customWidth="1"/>
    <col min="5142" max="5389" width="10.85546875" style="19"/>
    <col min="5390" max="5394" width="10.85546875" style="19" customWidth="1"/>
    <col min="5395" max="5395" width="33.42578125" style="19" customWidth="1"/>
    <col min="5396" max="5397" width="10.85546875" style="19" customWidth="1"/>
    <col min="5398" max="5645" width="10.85546875" style="19"/>
    <col min="5646" max="5650" width="10.85546875" style="19" customWidth="1"/>
    <col min="5651" max="5651" width="33.42578125" style="19" customWidth="1"/>
    <col min="5652" max="5653" width="10.85546875" style="19" customWidth="1"/>
    <col min="5654" max="5901" width="10.85546875" style="19"/>
    <col min="5902" max="5906" width="10.85546875" style="19" customWidth="1"/>
    <col min="5907" max="5907" width="33.42578125" style="19" customWidth="1"/>
    <col min="5908" max="5909" width="10.85546875" style="19" customWidth="1"/>
    <col min="5910" max="6157" width="10.85546875" style="19"/>
    <col min="6158" max="6162" width="10.85546875" style="19" customWidth="1"/>
    <col min="6163" max="6163" width="33.42578125" style="19" customWidth="1"/>
    <col min="6164" max="6165" width="10.85546875" style="19" customWidth="1"/>
    <col min="6166" max="6413" width="10.85546875" style="19"/>
    <col min="6414" max="6418" width="10.85546875" style="19" customWidth="1"/>
    <col min="6419" max="6419" width="33.42578125" style="19" customWidth="1"/>
    <col min="6420" max="6421" width="10.85546875" style="19" customWidth="1"/>
    <col min="6422" max="6669" width="10.85546875" style="19"/>
    <col min="6670" max="6674" width="10.85546875" style="19" customWidth="1"/>
    <col min="6675" max="6675" width="33.42578125" style="19" customWidth="1"/>
    <col min="6676" max="6677" width="10.85546875" style="19" customWidth="1"/>
    <col min="6678" max="6925" width="10.85546875" style="19"/>
    <col min="6926" max="6930" width="10.85546875" style="19" customWidth="1"/>
    <col min="6931" max="6931" width="33.42578125" style="19" customWidth="1"/>
    <col min="6932" max="6933" width="10.85546875" style="19" customWidth="1"/>
    <col min="6934" max="7181" width="10.85546875" style="19"/>
    <col min="7182" max="7186" width="10.85546875" style="19" customWidth="1"/>
    <col min="7187" max="7187" width="33.42578125" style="19" customWidth="1"/>
    <col min="7188" max="7189" width="10.85546875" style="19" customWidth="1"/>
    <col min="7190" max="7437" width="10.85546875" style="19"/>
    <col min="7438" max="7442" width="10.85546875" style="19" customWidth="1"/>
    <col min="7443" max="7443" width="33.42578125" style="19" customWidth="1"/>
    <col min="7444" max="7445" width="10.85546875" style="19" customWidth="1"/>
    <col min="7446" max="7693" width="10.85546875" style="19"/>
    <col min="7694" max="7698" width="10.85546875" style="19" customWidth="1"/>
    <col min="7699" max="7699" width="33.42578125" style="19" customWidth="1"/>
    <col min="7700" max="7701" width="10.85546875" style="19" customWidth="1"/>
    <col min="7702" max="7949" width="10.85546875" style="19"/>
    <col min="7950" max="7954" width="10.85546875" style="19" customWidth="1"/>
    <col min="7955" max="7955" width="33.42578125" style="19" customWidth="1"/>
    <col min="7956" max="7957" width="10.85546875" style="19" customWidth="1"/>
    <col min="7958" max="8205" width="10.85546875" style="19"/>
    <col min="8206" max="8210" width="10.85546875" style="19" customWidth="1"/>
    <col min="8211" max="8211" width="33.42578125" style="19" customWidth="1"/>
    <col min="8212" max="8213" width="10.85546875" style="19" customWidth="1"/>
    <col min="8214" max="8461" width="10.85546875" style="19"/>
    <col min="8462" max="8466" width="10.85546875" style="19" customWidth="1"/>
    <col min="8467" max="8467" width="33.42578125" style="19" customWidth="1"/>
    <col min="8468" max="8469" width="10.85546875" style="19" customWidth="1"/>
    <col min="8470" max="8717" width="10.85546875" style="19"/>
    <col min="8718" max="8722" width="10.85546875" style="19" customWidth="1"/>
    <col min="8723" max="8723" width="33.42578125" style="19" customWidth="1"/>
    <col min="8724" max="8725" width="10.85546875" style="19" customWidth="1"/>
    <col min="8726" max="8973" width="10.85546875" style="19"/>
    <col min="8974" max="8978" width="10.85546875" style="19" customWidth="1"/>
    <col min="8979" max="8979" width="33.42578125" style="19" customWidth="1"/>
    <col min="8980" max="8981" width="10.85546875" style="19" customWidth="1"/>
    <col min="8982" max="9229" width="10.85546875" style="19"/>
    <col min="9230" max="9234" width="10.85546875" style="19" customWidth="1"/>
    <col min="9235" max="9235" width="33.42578125" style="19" customWidth="1"/>
    <col min="9236" max="9237" width="10.85546875" style="19" customWidth="1"/>
    <col min="9238" max="9485" width="10.85546875" style="19"/>
    <col min="9486" max="9490" width="10.85546875" style="19" customWidth="1"/>
    <col min="9491" max="9491" width="33.42578125" style="19" customWidth="1"/>
    <col min="9492" max="9493" width="10.85546875" style="19" customWidth="1"/>
    <col min="9494" max="9741" width="10.85546875" style="19"/>
    <col min="9742" max="9746" width="10.85546875" style="19" customWidth="1"/>
    <col min="9747" max="9747" width="33.42578125" style="19" customWidth="1"/>
    <col min="9748" max="9749" width="10.85546875" style="19" customWidth="1"/>
    <col min="9750" max="9997" width="10.85546875" style="19"/>
    <col min="9998" max="10002" width="10.85546875" style="19" customWidth="1"/>
    <col min="10003" max="10003" width="33.42578125" style="19" customWidth="1"/>
    <col min="10004" max="10005" width="10.85546875" style="19" customWidth="1"/>
    <col min="10006" max="10253" width="10.85546875" style="19"/>
    <col min="10254" max="10258" width="10.85546875" style="19" customWidth="1"/>
    <col min="10259" max="10259" width="33.42578125" style="19" customWidth="1"/>
    <col min="10260" max="10261" width="10.85546875" style="19" customWidth="1"/>
    <col min="10262" max="10509" width="10.85546875" style="19"/>
    <col min="10510" max="10514" width="10.85546875" style="19" customWidth="1"/>
    <col min="10515" max="10515" width="33.42578125" style="19" customWidth="1"/>
    <col min="10516" max="10517" width="10.85546875" style="19" customWidth="1"/>
    <col min="10518" max="10765" width="10.85546875" style="19"/>
    <col min="10766" max="10770" width="10.85546875" style="19" customWidth="1"/>
    <col min="10771" max="10771" width="33.42578125" style="19" customWidth="1"/>
    <col min="10772" max="10773" width="10.85546875" style="19" customWidth="1"/>
    <col min="10774" max="11021" width="10.85546875" style="19"/>
    <col min="11022" max="11026" width="10.85546875" style="19" customWidth="1"/>
    <col min="11027" max="11027" width="33.42578125" style="19" customWidth="1"/>
    <col min="11028" max="11029" width="10.85546875" style="19" customWidth="1"/>
    <col min="11030" max="11277" width="10.85546875" style="19"/>
    <col min="11278" max="11282" width="10.85546875" style="19" customWidth="1"/>
    <col min="11283" max="11283" width="33.42578125" style="19" customWidth="1"/>
    <col min="11284" max="11285" width="10.85546875" style="19" customWidth="1"/>
    <col min="11286" max="11533" width="10.85546875" style="19"/>
    <col min="11534" max="11538" width="10.85546875" style="19" customWidth="1"/>
    <col min="11539" max="11539" width="33.42578125" style="19" customWidth="1"/>
    <col min="11540" max="11541" width="10.85546875" style="19" customWidth="1"/>
    <col min="11542" max="11789" width="10.85546875" style="19"/>
    <col min="11790" max="11794" width="10.85546875" style="19" customWidth="1"/>
    <col min="11795" max="11795" width="33.42578125" style="19" customWidth="1"/>
    <col min="11796" max="11797" width="10.85546875" style="19" customWidth="1"/>
    <col min="11798" max="12045" width="10.85546875" style="19"/>
    <col min="12046" max="12050" width="10.85546875" style="19" customWidth="1"/>
    <col min="12051" max="12051" width="33.42578125" style="19" customWidth="1"/>
    <col min="12052" max="12053" width="10.85546875" style="19" customWidth="1"/>
    <col min="12054" max="12301" width="10.85546875" style="19"/>
    <col min="12302" max="12306" width="10.85546875" style="19" customWidth="1"/>
    <col min="12307" max="12307" width="33.42578125" style="19" customWidth="1"/>
    <col min="12308" max="12309" width="10.85546875" style="19" customWidth="1"/>
    <col min="12310" max="12557" width="10.85546875" style="19"/>
    <col min="12558" max="12562" width="10.85546875" style="19" customWidth="1"/>
    <col min="12563" max="12563" width="33.42578125" style="19" customWidth="1"/>
    <col min="12564" max="12565" width="10.85546875" style="19" customWidth="1"/>
    <col min="12566" max="12813" width="10.85546875" style="19"/>
    <col min="12814" max="12818" width="10.85546875" style="19" customWidth="1"/>
    <col min="12819" max="12819" width="33.42578125" style="19" customWidth="1"/>
    <col min="12820" max="12821" width="10.85546875" style="19" customWidth="1"/>
    <col min="12822" max="13069" width="10.85546875" style="19"/>
    <col min="13070" max="13074" width="10.85546875" style="19" customWidth="1"/>
    <col min="13075" max="13075" width="33.42578125" style="19" customWidth="1"/>
    <col min="13076" max="13077" width="10.85546875" style="19" customWidth="1"/>
    <col min="13078" max="13325" width="10.85546875" style="19"/>
    <col min="13326" max="13330" width="10.85546875" style="19" customWidth="1"/>
    <col min="13331" max="13331" width="33.42578125" style="19" customWidth="1"/>
    <col min="13332" max="13333" width="10.85546875" style="19" customWidth="1"/>
    <col min="13334" max="13581" width="10.85546875" style="19"/>
    <col min="13582" max="13586" width="10.85546875" style="19" customWidth="1"/>
    <col min="13587" max="13587" width="33.42578125" style="19" customWidth="1"/>
    <col min="13588" max="13589" width="10.85546875" style="19" customWidth="1"/>
    <col min="13590" max="13837" width="10.85546875" style="19"/>
    <col min="13838" max="13842" width="10.85546875" style="19" customWidth="1"/>
    <col min="13843" max="13843" width="33.42578125" style="19" customWidth="1"/>
    <col min="13844" max="13845" width="10.85546875" style="19" customWidth="1"/>
    <col min="13846" max="14093" width="10.85546875" style="19"/>
    <col min="14094" max="14098" width="10.85546875" style="19" customWidth="1"/>
    <col min="14099" max="14099" width="33.42578125" style="19" customWidth="1"/>
    <col min="14100" max="14101" width="10.85546875" style="19" customWidth="1"/>
    <col min="14102" max="14349" width="10.85546875" style="19"/>
    <col min="14350" max="14354" width="10.85546875" style="19" customWidth="1"/>
    <col min="14355" max="14355" width="33.42578125" style="19" customWidth="1"/>
    <col min="14356" max="14357" width="10.85546875" style="19" customWidth="1"/>
    <col min="14358" max="14605" width="10.85546875" style="19"/>
    <col min="14606" max="14610" width="10.85546875" style="19" customWidth="1"/>
    <col min="14611" max="14611" width="33.42578125" style="19" customWidth="1"/>
    <col min="14612" max="14613" width="10.85546875" style="19" customWidth="1"/>
    <col min="14614" max="14861" width="10.85546875" style="19"/>
    <col min="14862" max="14866" width="10.85546875" style="19" customWidth="1"/>
    <col min="14867" max="14867" width="33.42578125" style="19" customWidth="1"/>
    <col min="14868" max="14869" width="10.85546875" style="19" customWidth="1"/>
    <col min="14870" max="15117" width="10.85546875" style="19"/>
    <col min="15118" max="15122" width="10.85546875" style="19" customWidth="1"/>
    <col min="15123" max="15123" width="33.42578125" style="19" customWidth="1"/>
    <col min="15124" max="15125" width="10.85546875" style="19" customWidth="1"/>
    <col min="15126" max="15373" width="10.85546875" style="19"/>
    <col min="15374" max="15378" width="10.85546875" style="19" customWidth="1"/>
    <col min="15379" max="15379" width="33.42578125" style="19" customWidth="1"/>
    <col min="15380" max="15381" width="10.85546875" style="19" customWidth="1"/>
    <col min="15382" max="15629" width="10.85546875" style="19"/>
    <col min="15630" max="15634" width="10.85546875" style="19" customWidth="1"/>
    <col min="15635" max="15635" width="33.42578125" style="19" customWidth="1"/>
    <col min="15636" max="15637" width="10.85546875" style="19" customWidth="1"/>
    <col min="15638" max="15885" width="10.85546875" style="19"/>
    <col min="15886" max="15890" width="10.85546875" style="19" customWidth="1"/>
    <col min="15891" max="15891" width="33.42578125" style="19" customWidth="1"/>
    <col min="15892" max="15893" width="10.85546875" style="19" customWidth="1"/>
    <col min="15894" max="16141" width="10.85546875" style="19"/>
    <col min="16142" max="16146" width="10.85546875" style="19" customWidth="1"/>
    <col min="16147" max="16147" width="33.42578125" style="19" customWidth="1"/>
    <col min="16148" max="16149" width="10.85546875" style="19" customWidth="1"/>
    <col min="16150" max="16384" width="10.85546875" style="19"/>
  </cols>
  <sheetData>
    <row r="1" spans="1:22" ht="38.25">
      <c r="A1" s="22" t="s">
        <v>0</v>
      </c>
      <c r="B1" s="21" t="s">
        <v>131</v>
      </c>
      <c r="C1" s="23" t="s">
        <v>132</v>
      </c>
      <c r="D1" s="23" t="s">
        <v>277</v>
      </c>
      <c r="E1" s="23" t="s">
        <v>276</v>
      </c>
      <c r="F1" s="23" t="s">
        <v>278</v>
      </c>
      <c r="G1" s="23" t="s">
        <v>279</v>
      </c>
      <c r="H1" s="23" t="s">
        <v>5</v>
      </c>
      <c r="I1" s="23" t="s">
        <v>280</v>
      </c>
      <c r="J1" s="23" t="s">
        <v>281</v>
      </c>
      <c r="K1" s="23" t="s">
        <v>282</v>
      </c>
      <c r="L1" s="23" t="s">
        <v>283</v>
      </c>
      <c r="M1" s="23" t="s">
        <v>284</v>
      </c>
      <c r="N1" s="23" t="s">
        <v>285</v>
      </c>
      <c r="O1" s="23" t="s">
        <v>286</v>
      </c>
      <c r="P1" s="23" t="s">
        <v>287</v>
      </c>
      <c r="Q1" s="23" t="s">
        <v>288</v>
      </c>
      <c r="R1" s="23" t="s">
        <v>289</v>
      </c>
      <c r="S1" s="23" t="s">
        <v>290</v>
      </c>
    </row>
    <row r="2" spans="1:22">
      <c r="A2" s="26" t="s">
        <v>134</v>
      </c>
      <c r="B2" s="24" t="s">
        <v>133</v>
      </c>
      <c r="C2" s="25">
        <v>8655514</v>
      </c>
      <c r="D2" s="25"/>
      <c r="E2" s="25"/>
      <c r="F2" s="25"/>
      <c r="G2" s="25">
        <f>ROUND((IF(C2&gt;=1395608,+C2*35%,+C2*50%)),0)</f>
        <v>3029430</v>
      </c>
      <c r="H2" s="25">
        <f>ROUND((+G2/12),0)</f>
        <v>252453</v>
      </c>
      <c r="I2" s="25">
        <f>IF(C2&gt;=1395608,0,49767)</f>
        <v>0</v>
      </c>
      <c r="J2" s="25">
        <f>IF(C2&gt;=1288700,0,74000)</f>
        <v>0</v>
      </c>
      <c r="K2" s="25">
        <f>ROUND(((+C2+E2+F2+H2+I2+J2)/2),0)</f>
        <v>4453984</v>
      </c>
      <c r="L2" s="25">
        <f>ROUND((+K2/12),0)</f>
        <v>371165</v>
      </c>
      <c r="M2" s="25">
        <f>ROUND(((+C2+E2+F2+H2+I2+J2+L2)/2),0)</f>
        <v>4639566</v>
      </c>
      <c r="N2" s="25">
        <f>ROUND((+M2/12),0)</f>
        <v>386631</v>
      </c>
      <c r="O2" s="25">
        <f>ROUND(((+C2+E2+F2+H2+I2+J2+L2)/30*22),0)</f>
        <v>6804697</v>
      </c>
      <c r="P2" s="25">
        <f>ROUND((+C2/30*2),0)</f>
        <v>577034</v>
      </c>
      <c r="Q2" s="25">
        <f>(+C2+E2+F2+H2++I2+J2+L2+N2)</f>
        <v>9665763</v>
      </c>
      <c r="R2" s="25"/>
      <c r="S2" s="25"/>
      <c r="V2" s="20"/>
    </row>
    <row r="3" spans="1:22">
      <c r="A3" s="26" t="s">
        <v>136</v>
      </c>
      <c r="B3" s="24" t="s">
        <v>135</v>
      </c>
      <c r="C3" s="25">
        <v>9332558</v>
      </c>
      <c r="D3" s="25"/>
      <c r="E3" s="25"/>
      <c r="F3" s="25"/>
      <c r="G3" s="25">
        <f t="shared" ref="G3:G63" si="0">ROUND((IF(C3&gt;=1395608,+C3*35%,+C3*50%)),0)</f>
        <v>3266395</v>
      </c>
      <c r="H3" s="25">
        <f t="shared" ref="H3:H63" si="1">ROUND((+G3/12),0)</f>
        <v>272200</v>
      </c>
      <c r="I3" s="25">
        <f t="shared" ref="I3:I63" si="2">IF(C3&gt;=1395608,0,49767)</f>
        <v>0</v>
      </c>
      <c r="J3" s="25">
        <f t="shared" ref="J3:J63" si="3">IF(C3&gt;=1288700,0,74000)</f>
        <v>0</v>
      </c>
      <c r="K3" s="25">
        <f t="shared" ref="K3:K63" si="4">ROUND(((+C3+E3+F3+H3+I3+J3)/2),0)</f>
        <v>4802379</v>
      </c>
      <c r="L3" s="25">
        <f t="shared" ref="L3:L63" si="5">ROUND((+K3/12),0)</f>
        <v>400198</v>
      </c>
      <c r="M3" s="25">
        <f t="shared" ref="M3:M63" si="6">ROUND(((+C3+E3+F3+H3+I3+J3+L3)/2),0)</f>
        <v>5002478</v>
      </c>
      <c r="N3" s="25">
        <f t="shared" ref="N3:N63" si="7">ROUND((+M3/12),0)</f>
        <v>416873</v>
      </c>
      <c r="O3" s="25">
        <f t="shared" ref="O3:O63" si="8">ROUND(((+C3+E3+F3+H3+I3+J3+L3)/30*22),0)</f>
        <v>7336968</v>
      </c>
      <c r="P3" s="25">
        <f t="shared" ref="P3:P63" si="9">ROUND((+C3/30*2),0)</f>
        <v>622171</v>
      </c>
      <c r="Q3" s="25">
        <f t="shared" ref="Q3:Q63" si="10">(+C3+E3+F3+H3++I3+J3+L3+N3)</f>
        <v>10421829</v>
      </c>
      <c r="R3" s="25"/>
      <c r="S3" s="25"/>
      <c r="V3" s="20"/>
    </row>
    <row r="4" spans="1:22">
      <c r="A4" s="26" t="s">
        <v>138</v>
      </c>
      <c r="B4" s="24" t="s">
        <v>137</v>
      </c>
      <c r="C4" s="25">
        <v>5076706</v>
      </c>
      <c r="D4" s="25"/>
      <c r="E4" s="25"/>
      <c r="F4" s="25"/>
      <c r="G4" s="25">
        <f t="shared" si="0"/>
        <v>1776847</v>
      </c>
      <c r="H4" s="25">
        <f t="shared" si="1"/>
        <v>148071</v>
      </c>
      <c r="I4" s="25">
        <f t="shared" si="2"/>
        <v>0</v>
      </c>
      <c r="J4" s="25">
        <f t="shared" si="3"/>
        <v>0</v>
      </c>
      <c r="K4" s="25">
        <f t="shared" si="4"/>
        <v>2612389</v>
      </c>
      <c r="L4" s="25">
        <f t="shared" si="5"/>
        <v>217699</v>
      </c>
      <c r="M4" s="25">
        <f t="shared" si="6"/>
        <v>2721238</v>
      </c>
      <c r="N4" s="25">
        <f t="shared" si="7"/>
        <v>226770</v>
      </c>
      <c r="O4" s="25">
        <f t="shared" si="8"/>
        <v>3991149</v>
      </c>
      <c r="P4" s="25">
        <f t="shared" si="9"/>
        <v>338447</v>
      </c>
      <c r="Q4" s="25">
        <f t="shared" si="10"/>
        <v>5669246</v>
      </c>
      <c r="R4" s="25"/>
      <c r="S4" s="25"/>
      <c r="V4" s="20"/>
    </row>
    <row r="5" spans="1:22">
      <c r="A5" s="26" t="s">
        <v>140</v>
      </c>
      <c r="B5" s="24" t="s">
        <v>139</v>
      </c>
      <c r="C5" s="25">
        <v>6510717</v>
      </c>
      <c r="D5" s="25"/>
      <c r="E5" s="25"/>
      <c r="F5" s="25"/>
      <c r="G5" s="25">
        <f t="shared" si="0"/>
        <v>2278751</v>
      </c>
      <c r="H5" s="25">
        <f t="shared" si="1"/>
        <v>189896</v>
      </c>
      <c r="I5" s="25">
        <f t="shared" si="2"/>
        <v>0</v>
      </c>
      <c r="J5" s="25">
        <f t="shared" si="3"/>
        <v>0</v>
      </c>
      <c r="K5" s="25">
        <f t="shared" si="4"/>
        <v>3350307</v>
      </c>
      <c r="L5" s="25">
        <f t="shared" si="5"/>
        <v>279192</v>
      </c>
      <c r="M5" s="25">
        <f t="shared" si="6"/>
        <v>3489903</v>
      </c>
      <c r="N5" s="25">
        <f t="shared" si="7"/>
        <v>290825</v>
      </c>
      <c r="O5" s="25">
        <f t="shared" si="8"/>
        <v>5118524</v>
      </c>
      <c r="P5" s="25">
        <f t="shared" si="9"/>
        <v>434048</v>
      </c>
      <c r="Q5" s="25">
        <f t="shared" si="10"/>
        <v>7270630</v>
      </c>
      <c r="R5" s="25"/>
      <c r="S5" s="25"/>
      <c r="V5" s="20"/>
    </row>
    <row r="6" spans="1:22">
      <c r="A6" s="26" t="s">
        <v>142</v>
      </c>
      <c r="B6" s="24" t="s">
        <v>141</v>
      </c>
      <c r="C6" s="25">
        <v>8021350</v>
      </c>
      <c r="D6" s="25"/>
      <c r="E6" s="25"/>
      <c r="F6" s="25"/>
      <c r="G6" s="25">
        <f t="shared" si="0"/>
        <v>2807473</v>
      </c>
      <c r="H6" s="25">
        <f t="shared" si="1"/>
        <v>233956</v>
      </c>
      <c r="I6" s="25">
        <f t="shared" si="2"/>
        <v>0</v>
      </c>
      <c r="J6" s="25">
        <f t="shared" si="3"/>
        <v>0</v>
      </c>
      <c r="K6" s="25">
        <f t="shared" si="4"/>
        <v>4127653</v>
      </c>
      <c r="L6" s="25">
        <f t="shared" si="5"/>
        <v>343971</v>
      </c>
      <c r="M6" s="25">
        <f t="shared" si="6"/>
        <v>4299639</v>
      </c>
      <c r="N6" s="25">
        <f t="shared" si="7"/>
        <v>358303</v>
      </c>
      <c r="O6" s="25">
        <f t="shared" si="8"/>
        <v>6306136</v>
      </c>
      <c r="P6" s="25">
        <f t="shared" si="9"/>
        <v>534757</v>
      </c>
      <c r="Q6" s="25">
        <f t="shared" si="10"/>
        <v>8957580</v>
      </c>
      <c r="R6" s="25"/>
      <c r="S6" s="25"/>
      <c r="V6" s="20"/>
    </row>
    <row r="7" spans="1:22">
      <c r="A7" s="26" t="s">
        <v>144</v>
      </c>
      <c r="B7" s="24" t="s">
        <v>143</v>
      </c>
      <c r="C7" s="25">
        <v>5076706</v>
      </c>
      <c r="D7" s="25"/>
      <c r="E7" s="25"/>
      <c r="F7" s="25"/>
      <c r="G7" s="25">
        <f t="shared" si="0"/>
        <v>1776847</v>
      </c>
      <c r="H7" s="25">
        <f t="shared" si="1"/>
        <v>148071</v>
      </c>
      <c r="I7" s="25">
        <f t="shared" si="2"/>
        <v>0</v>
      </c>
      <c r="J7" s="25">
        <f t="shared" si="3"/>
        <v>0</v>
      </c>
      <c r="K7" s="25">
        <f t="shared" si="4"/>
        <v>2612389</v>
      </c>
      <c r="L7" s="25">
        <f t="shared" si="5"/>
        <v>217699</v>
      </c>
      <c r="M7" s="25">
        <f t="shared" si="6"/>
        <v>2721238</v>
      </c>
      <c r="N7" s="25">
        <f t="shared" si="7"/>
        <v>226770</v>
      </c>
      <c r="O7" s="25">
        <f t="shared" si="8"/>
        <v>3991149</v>
      </c>
      <c r="P7" s="25">
        <f t="shared" si="9"/>
        <v>338447</v>
      </c>
      <c r="Q7" s="25">
        <f t="shared" si="10"/>
        <v>5669246</v>
      </c>
      <c r="R7" s="25"/>
      <c r="S7" s="25"/>
      <c r="V7" s="20"/>
    </row>
    <row r="8" spans="1:22">
      <c r="A8" s="26" t="s">
        <v>146</v>
      </c>
      <c r="B8" s="24" t="s">
        <v>145</v>
      </c>
      <c r="C8" s="25">
        <v>5076706</v>
      </c>
      <c r="D8" s="25"/>
      <c r="E8" s="25"/>
      <c r="F8" s="25"/>
      <c r="G8" s="25">
        <f t="shared" si="0"/>
        <v>1776847</v>
      </c>
      <c r="H8" s="25">
        <f t="shared" si="1"/>
        <v>148071</v>
      </c>
      <c r="I8" s="25">
        <f t="shared" si="2"/>
        <v>0</v>
      </c>
      <c r="J8" s="25">
        <f t="shared" si="3"/>
        <v>0</v>
      </c>
      <c r="K8" s="25">
        <f t="shared" si="4"/>
        <v>2612389</v>
      </c>
      <c r="L8" s="25">
        <f t="shared" si="5"/>
        <v>217699</v>
      </c>
      <c r="M8" s="25">
        <f t="shared" si="6"/>
        <v>2721238</v>
      </c>
      <c r="N8" s="25">
        <f t="shared" si="7"/>
        <v>226770</v>
      </c>
      <c r="O8" s="25">
        <f t="shared" si="8"/>
        <v>3991149</v>
      </c>
      <c r="P8" s="25">
        <f t="shared" si="9"/>
        <v>338447</v>
      </c>
      <c r="Q8" s="25">
        <f t="shared" si="10"/>
        <v>5669246</v>
      </c>
      <c r="R8" s="25"/>
      <c r="S8" s="25"/>
      <c r="V8" s="20"/>
    </row>
    <row r="9" spans="1:22">
      <c r="A9" s="26" t="s">
        <v>148</v>
      </c>
      <c r="B9" s="24" t="s">
        <v>147</v>
      </c>
      <c r="C9" s="25">
        <v>5920733</v>
      </c>
      <c r="D9" s="25"/>
      <c r="E9" s="25"/>
      <c r="F9" s="25"/>
      <c r="G9" s="25">
        <f t="shared" si="0"/>
        <v>2072257</v>
      </c>
      <c r="H9" s="25">
        <f t="shared" si="1"/>
        <v>172688</v>
      </c>
      <c r="I9" s="25">
        <f t="shared" si="2"/>
        <v>0</v>
      </c>
      <c r="J9" s="25">
        <f t="shared" si="3"/>
        <v>0</v>
      </c>
      <c r="K9" s="25">
        <f t="shared" si="4"/>
        <v>3046711</v>
      </c>
      <c r="L9" s="25">
        <f t="shared" si="5"/>
        <v>253893</v>
      </c>
      <c r="M9" s="25">
        <f t="shared" si="6"/>
        <v>3173657</v>
      </c>
      <c r="N9" s="25">
        <f t="shared" si="7"/>
        <v>264471</v>
      </c>
      <c r="O9" s="25">
        <f t="shared" si="8"/>
        <v>4654697</v>
      </c>
      <c r="P9" s="25">
        <f t="shared" si="9"/>
        <v>394716</v>
      </c>
      <c r="Q9" s="25">
        <f t="shared" si="10"/>
        <v>6611785</v>
      </c>
      <c r="R9" s="25"/>
      <c r="S9" s="25"/>
      <c r="V9" s="20"/>
    </row>
    <row r="10" spans="1:22">
      <c r="A10" s="26" t="s">
        <v>150</v>
      </c>
      <c r="B10" s="24" t="s">
        <v>149</v>
      </c>
      <c r="C10" s="25">
        <v>2049618</v>
      </c>
      <c r="D10" s="25"/>
      <c r="E10" s="25"/>
      <c r="F10" s="25"/>
      <c r="G10" s="25">
        <f t="shared" si="0"/>
        <v>717366</v>
      </c>
      <c r="H10" s="25">
        <f t="shared" si="1"/>
        <v>59781</v>
      </c>
      <c r="I10" s="25">
        <f t="shared" si="2"/>
        <v>0</v>
      </c>
      <c r="J10" s="25">
        <f t="shared" si="3"/>
        <v>0</v>
      </c>
      <c r="K10" s="25">
        <f t="shared" si="4"/>
        <v>1054700</v>
      </c>
      <c r="L10" s="25">
        <f t="shared" si="5"/>
        <v>87892</v>
      </c>
      <c r="M10" s="25">
        <f t="shared" si="6"/>
        <v>1098646</v>
      </c>
      <c r="N10" s="25">
        <f t="shared" si="7"/>
        <v>91554</v>
      </c>
      <c r="O10" s="25">
        <f t="shared" ref="O10:O13" si="11">ROUND(((+C10+E10+F10+H10+I10+J10+L10)/30*30),0)</f>
        <v>2197291</v>
      </c>
      <c r="P10" s="25">
        <f t="shared" si="9"/>
        <v>136641</v>
      </c>
      <c r="Q10" s="25">
        <f t="shared" si="10"/>
        <v>2288845</v>
      </c>
      <c r="R10" s="25">
        <f t="shared" ref="R10:R14" si="12">ROUND((+C10*7%),0)</f>
        <v>143473</v>
      </c>
      <c r="S10" s="25">
        <f>ROUND((+C10*30%),0)</f>
        <v>614885</v>
      </c>
      <c r="V10" s="20"/>
    </row>
    <row r="11" spans="1:22">
      <c r="A11" s="26" t="s">
        <v>152</v>
      </c>
      <c r="B11" s="24" t="s">
        <v>151</v>
      </c>
      <c r="C11" s="25">
        <v>2275371</v>
      </c>
      <c r="D11" s="25"/>
      <c r="E11" s="25"/>
      <c r="F11" s="25"/>
      <c r="G11" s="25">
        <f t="shared" si="0"/>
        <v>796380</v>
      </c>
      <c r="H11" s="25">
        <f t="shared" si="1"/>
        <v>66365</v>
      </c>
      <c r="I11" s="25">
        <f t="shared" si="2"/>
        <v>0</v>
      </c>
      <c r="J11" s="25">
        <f t="shared" si="3"/>
        <v>0</v>
      </c>
      <c r="K11" s="25">
        <f t="shared" si="4"/>
        <v>1170868</v>
      </c>
      <c r="L11" s="25">
        <f t="shared" si="5"/>
        <v>97572</v>
      </c>
      <c r="M11" s="25">
        <f t="shared" si="6"/>
        <v>1219654</v>
      </c>
      <c r="N11" s="25">
        <f t="shared" si="7"/>
        <v>101638</v>
      </c>
      <c r="O11" s="25">
        <f t="shared" si="11"/>
        <v>2439308</v>
      </c>
      <c r="P11" s="25">
        <f t="shared" si="9"/>
        <v>151691</v>
      </c>
      <c r="Q11" s="25">
        <f t="shared" si="10"/>
        <v>2540946</v>
      </c>
      <c r="R11" s="25">
        <f t="shared" si="12"/>
        <v>159276</v>
      </c>
      <c r="S11" s="25">
        <f t="shared" ref="S11:S14" si="13">ROUND((+C11*30%),0)</f>
        <v>682611</v>
      </c>
      <c r="V11" s="20"/>
    </row>
    <row r="12" spans="1:22">
      <c r="A12" s="26" t="s">
        <v>154</v>
      </c>
      <c r="B12" s="24" t="s">
        <v>153</v>
      </c>
      <c r="C12" s="25">
        <v>2491770</v>
      </c>
      <c r="D12" s="25"/>
      <c r="E12" s="25"/>
      <c r="F12" s="25"/>
      <c r="G12" s="25">
        <f t="shared" si="0"/>
        <v>872120</v>
      </c>
      <c r="H12" s="25">
        <f t="shared" si="1"/>
        <v>72677</v>
      </c>
      <c r="I12" s="25">
        <f t="shared" si="2"/>
        <v>0</v>
      </c>
      <c r="J12" s="25">
        <f t="shared" si="3"/>
        <v>0</v>
      </c>
      <c r="K12" s="25">
        <f t="shared" si="4"/>
        <v>1282224</v>
      </c>
      <c r="L12" s="25">
        <f t="shared" si="5"/>
        <v>106852</v>
      </c>
      <c r="M12" s="25">
        <f t="shared" si="6"/>
        <v>1335650</v>
      </c>
      <c r="N12" s="25">
        <f t="shared" si="7"/>
        <v>111304</v>
      </c>
      <c r="O12" s="25">
        <f t="shared" si="11"/>
        <v>2671299</v>
      </c>
      <c r="P12" s="25">
        <f t="shared" si="9"/>
        <v>166118</v>
      </c>
      <c r="Q12" s="25">
        <f t="shared" si="10"/>
        <v>2782603</v>
      </c>
      <c r="R12" s="25">
        <f t="shared" si="12"/>
        <v>174424</v>
      </c>
      <c r="S12" s="25">
        <f t="shared" si="13"/>
        <v>747531</v>
      </c>
      <c r="V12" s="20"/>
    </row>
    <row r="13" spans="1:22">
      <c r="A13" s="26" t="s">
        <v>156</v>
      </c>
      <c r="B13" s="24" t="s">
        <v>155</v>
      </c>
      <c r="C13" s="25">
        <v>2749843</v>
      </c>
      <c r="D13" s="25"/>
      <c r="E13" s="25"/>
      <c r="F13" s="25"/>
      <c r="G13" s="25">
        <f t="shared" si="0"/>
        <v>962445</v>
      </c>
      <c r="H13" s="25">
        <f t="shared" si="1"/>
        <v>80204</v>
      </c>
      <c r="I13" s="25">
        <f t="shared" si="2"/>
        <v>0</v>
      </c>
      <c r="J13" s="25">
        <f t="shared" si="3"/>
        <v>0</v>
      </c>
      <c r="K13" s="25">
        <f t="shared" si="4"/>
        <v>1415024</v>
      </c>
      <c r="L13" s="25">
        <f t="shared" si="5"/>
        <v>117919</v>
      </c>
      <c r="M13" s="25">
        <f t="shared" si="6"/>
        <v>1473983</v>
      </c>
      <c r="N13" s="25">
        <f t="shared" si="7"/>
        <v>122832</v>
      </c>
      <c r="O13" s="25">
        <f t="shared" si="11"/>
        <v>2947966</v>
      </c>
      <c r="P13" s="25">
        <f t="shared" si="9"/>
        <v>183323</v>
      </c>
      <c r="Q13" s="25">
        <f t="shared" si="10"/>
        <v>3070798</v>
      </c>
      <c r="R13" s="25">
        <f t="shared" si="12"/>
        <v>192489</v>
      </c>
      <c r="S13" s="25">
        <f t="shared" si="13"/>
        <v>824953</v>
      </c>
      <c r="V13" s="20"/>
    </row>
    <row r="14" spans="1:22">
      <c r="A14" s="26" t="s">
        <v>158</v>
      </c>
      <c r="B14" s="24" t="s">
        <v>157</v>
      </c>
      <c r="C14" s="25">
        <v>2049478</v>
      </c>
      <c r="D14" s="25"/>
      <c r="E14" s="25"/>
      <c r="F14" s="25"/>
      <c r="G14" s="25">
        <f t="shared" si="0"/>
        <v>717317</v>
      </c>
      <c r="H14" s="25">
        <f t="shared" si="1"/>
        <v>59776</v>
      </c>
      <c r="I14" s="25">
        <f t="shared" si="2"/>
        <v>0</v>
      </c>
      <c r="J14" s="25">
        <f t="shared" si="3"/>
        <v>0</v>
      </c>
      <c r="K14" s="25">
        <f t="shared" si="4"/>
        <v>1054627</v>
      </c>
      <c r="L14" s="25">
        <f t="shared" si="5"/>
        <v>87886</v>
      </c>
      <c r="M14" s="25">
        <f t="shared" si="6"/>
        <v>1098570</v>
      </c>
      <c r="N14" s="25">
        <f t="shared" si="7"/>
        <v>91548</v>
      </c>
      <c r="O14" s="25">
        <f>ROUND(((+C14+E14+F14+H14+I14+J14+L14)/30*30),0)</f>
        <v>2197140</v>
      </c>
      <c r="P14" s="25">
        <f t="shared" si="9"/>
        <v>136632</v>
      </c>
      <c r="Q14" s="25">
        <f t="shared" si="10"/>
        <v>2288688</v>
      </c>
      <c r="R14" s="25">
        <f t="shared" si="12"/>
        <v>143463</v>
      </c>
      <c r="S14" s="25">
        <f t="shared" si="13"/>
        <v>614843</v>
      </c>
      <c r="V14" s="20"/>
    </row>
    <row r="15" spans="1:22">
      <c r="A15" s="26" t="s">
        <v>160</v>
      </c>
      <c r="B15" s="24" t="s">
        <v>159</v>
      </c>
      <c r="C15" s="25">
        <v>3788988</v>
      </c>
      <c r="D15" s="25"/>
      <c r="E15" s="25"/>
      <c r="F15" s="25"/>
      <c r="G15" s="25">
        <f t="shared" si="0"/>
        <v>1326146</v>
      </c>
      <c r="H15" s="25">
        <f t="shared" si="1"/>
        <v>110512</v>
      </c>
      <c r="I15" s="25">
        <f t="shared" si="2"/>
        <v>0</v>
      </c>
      <c r="J15" s="25">
        <f t="shared" si="3"/>
        <v>0</v>
      </c>
      <c r="K15" s="25">
        <f t="shared" si="4"/>
        <v>1949750</v>
      </c>
      <c r="L15" s="25">
        <f t="shared" si="5"/>
        <v>162479</v>
      </c>
      <c r="M15" s="25">
        <f t="shared" si="6"/>
        <v>2030990</v>
      </c>
      <c r="N15" s="25">
        <f t="shared" si="7"/>
        <v>169249</v>
      </c>
      <c r="O15" s="25">
        <f t="shared" si="8"/>
        <v>2978785</v>
      </c>
      <c r="P15" s="25">
        <f t="shared" si="9"/>
        <v>252599</v>
      </c>
      <c r="Q15" s="25">
        <f t="shared" si="10"/>
        <v>4231228</v>
      </c>
      <c r="R15" s="25"/>
      <c r="S15" s="25"/>
      <c r="V15" s="20"/>
    </row>
    <row r="16" spans="1:22">
      <c r="A16" s="26" t="s">
        <v>162</v>
      </c>
      <c r="B16" s="24" t="s">
        <v>161</v>
      </c>
      <c r="C16" s="25">
        <v>4629373</v>
      </c>
      <c r="D16" s="25"/>
      <c r="E16" s="25"/>
      <c r="F16" s="25"/>
      <c r="G16" s="25">
        <f t="shared" si="0"/>
        <v>1620281</v>
      </c>
      <c r="H16" s="25">
        <f t="shared" si="1"/>
        <v>135023</v>
      </c>
      <c r="I16" s="25">
        <f t="shared" si="2"/>
        <v>0</v>
      </c>
      <c r="J16" s="25">
        <f t="shared" si="3"/>
        <v>0</v>
      </c>
      <c r="K16" s="25">
        <f t="shared" si="4"/>
        <v>2382198</v>
      </c>
      <c r="L16" s="25">
        <f t="shared" si="5"/>
        <v>198517</v>
      </c>
      <c r="M16" s="25">
        <f t="shared" si="6"/>
        <v>2481457</v>
      </c>
      <c r="N16" s="25">
        <f t="shared" si="7"/>
        <v>206788</v>
      </c>
      <c r="O16" s="25">
        <f t="shared" si="8"/>
        <v>3639470</v>
      </c>
      <c r="P16" s="25">
        <f t="shared" si="9"/>
        <v>308625</v>
      </c>
      <c r="Q16" s="25">
        <f t="shared" si="10"/>
        <v>5169701</v>
      </c>
      <c r="R16" s="25"/>
      <c r="S16" s="25"/>
      <c r="V16" s="20"/>
    </row>
    <row r="17" spans="1:22">
      <c r="A17" s="26" t="s">
        <v>164</v>
      </c>
      <c r="B17" s="24" t="s">
        <v>163</v>
      </c>
      <c r="C17" s="25">
        <v>5059140</v>
      </c>
      <c r="D17" s="25"/>
      <c r="E17" s="25"/>
      <c r="F17" s="25"/>
      <c r="G17" s="25">
        <f t="shared" si="0"/>
        <v>1770699</v>
      </c>
      <c r="H17" s="25">
        <f t="shared" si="1"/>
        <v>147558</v>
      </c>
      <c r="I17" s="25">
        <f t="shared" si="2"/>
        <v>0</v>
      </c>
      <c r="J17" s="25">
        <f t="shared" si="3"/>
        <v>0</v>
      </c>
      <c r="K17" s="25">
        <f t="shared" si="4"/>
        <v>2603349</v>
      </c>
      <c r="L17" s="25">
        <f t="shared" si="5"/>
        <v>216946</v>
      </c>
      <c r="M17" s="25">
        <f t="shared" si="6"/>
        <v>2711822</v>
      </c>
      <c r="N17" s="25">
        <f t="shared" si="7"/>
        <v>225985</v>
      </c>
      <c r="O17" s="25">
        <f t="shared" si="8"/>
        <v>3977339</v>
      </c>
      <c r="P17" s="25">
        <f t="shared" si="9"/>
        <v>337276</v>
      </c>
      <c r="Q17" s="25">
        <f t="shared" si="10"/>
        <v>5649629</v>
      </c>
      <c r="R17" s="25"/>
      <c r="S17" s="25"/>
      <c r="V17" s="20"/>
    </row>
    <row r="18" spans="1:22">
      <c r="A18" s="26" t="s">
        <v>166</v>
      </c>
      <c r="B18" s="24" t="s">
        <v>165</v>
      </c>
      <c r="C18" s="25">
        <v>5059140</v>
      </c>
      <c r="D18" s="25"/>
      <c r="E18" s="25"/>
      <c r="F18" s="25"/>
      <c r="G18" s="25">
        <f t="shared" si="0"/>
        <v>1770699</v>
      </c>
      <c r="H18" s="25">
        <f t="shared" si="1"/>
        <v>147558</v>
      </c>
      <c r="I18" s="25">
        <f t="shared" si="2"/>
        <v>0</v>
      </c>
      <c r="J18" s="25">
        <f t="shared" si="3"/>
        <v>0</v>
      </c>
      <c r="K18" s="25">
        <f t="shared" si="4"/>
        <v>2603349</v>
      </c>
      <c r="L18" s="25">
        <f t="shared" si="5"/>
        <v>216946</v>
      </c>
      <c r="M18" s="25">
        <f t="shared" si="6"/>
        <v>2711822</v>
      </c>
      <c r="N18" s="25">
        <f t="shared" si="7"/>
        <v>225985</v>
      </c>
      <c r="O18" s="25">
        <f t="shared" si="8"/>
        <v>3977339</v>
      </c>
      <c r="P18" s="25">
        <f t="shared" si="9"/>
        <v>337276</v>
      </c>
      <c r="Q18" s="25">
        <f t="shared" si="10"/>
        <v>5649629</v>
      </c>
      <c r="R18" s="25"/>
      <c r="S18" s="25"/>
      <c r="V18" s="20"/>
    </row>
    <row r="19" spans="1:22">
      <c r="A19" s="26" t="s">
        <v>168</v>
      </c>
      <c r="B19" s="24" t="s">
        <v>167</v>
      </c>
      <c r="C19" s="25">
        <v>5319522</v>
      </c>
      <c r="D19" s="25"/>
      <c r="E19" s="25"/>
      <c r="F19" s="25"/>
      <c r="G19" s="25">
        <f t="shared" si="0"/>
        <v>1861833</v>
      </c>
      <c r="H19" s="25">
        <f t="shared" si="1"/>
        <v>155153</v>
      </c>
      <c r="I19" s="25">
        <f t="shared" si="2"/>
        <v>0</v>
      </c>
      <c r="J19" s="25">
        <f t="shared" si="3"/>
        <v>0</v>
      </c>
      <c r="K19" s="25">
        <f t="shared" si="4"/>
        <v>2737338</v>
      </c>
      <c r="L19" s="25">
        <f t="shared" si="5"/>
        <v>228112</v>
      </c>
      <c r="M19" s="25">
        <f t="shared" si="6"/>
        <v>2851394</v>
      </c>
      <c r="N19" s="25">
        <f t="shared" si="7"/>
        <v>237616</v>
      </c>
      <c r="O19" s="25">
        <f t="shared" si="8"/>
        <v>4182044</v>
      </c>
      <c r="P19" s="25">
        <f t="shared" si="9"/>
        <v>354635</v>
      </c>
      <c r="Q19" s="25">
        <f t="shared" si="10"/>
        <v>5940403</v>
      </c>
      <c r="R19" s="25"/>
      <c r="S19" s="25"/>
      <c r="V19" s="20"/>
    </row>
    <row r="20" spans="1:22" s="32" customFormat="1">
      <c r="A20" s="29" t="s">
        <v>170</v>
      </c>
      <c r="B20" s="30" t="s">
        <v>169</v>
      </c>
      <c r="C20" s="31">
        <v>943547</v>
      </c>
      <c r="D20" s="31">
        <v>0.87</v>
      </c>
      <c r="E20" s="31">
        <f>ROUND((+C20*D20%),0)</f>
        <v>8209</v>
      </c>
      <c r="F20" s="31"/>
      <c r="G20" s="31">
        <f>ROUND((IF(C20&gt;=1395608,+C20*35%,+C20*35%)),0)</f>
        <v>330241</v>
      </c>
      <c r="H20" s="31">
        <f t="shared" si="1"/>
        <v>27520</v>
      </c>
      <c r="I20" s="31">
        <v>0</v>
      </c>
      <c r="J20" s="31">
        <v>0</v>
      </c>
      <c r="K20" s="31">
        <f t="shared" si="4"/>
        <v>489638</v>
      </c>
      <c r="L20" s="31">
        <f t="shared" si="5"/>
        <v>40803</v>
      </c>
      <c r="M20" s="31">
        <f t="shared" si="6"/>
        <v>510040</v>
      </c>
      <c r="N20" s="31">
        <f t="shared" si="7"/>
        <v>42503</v>
      </c>
      <c r="O20" s="31">
        <f t="shared" si="8"/>
        <v>748058</v>
      </c>
      <c r="P20" s="31">
        <f t="shared" si="9"/>
        <v>62903</v>
      </c>
      <c r="Q20" s="31">
        <f t="shared" si="10"/>
        <v>1062582</v>
      </c>
      <c r="R20" s="31"/>
      <c r="S20" s="31"/>
      <c r="U20" s="33"/>
      <c r="V20" s="33"/>
    </row>
    <row r="21" spans="1:22" s="32" customFormat="1">
      <c r="A21" s="29" t="s">
        <v>172</v>
      </c>
      <c r="B21" s="30" t="s">
        <v>171</v>
      </c>
      <c r="C21" s="31">
        <v>1282821</v>
      </c>
      <c r="D21" s="31">
        <v>0.87</v>
      </c>
      <c r="E21" s="31">
        <f t="shared" ref="E21:E63" si="14">ROUND((+C21*D21%),0)</f>
        <v>11161</v>
      </c>
      <c r="F21" s="31"/>
      <c r="G21" s="31">
        <f>ROUND((IF(C21&gt;=1395608,+C21*35%,+C21*35%)),0)</f>
        <v>448987</v>
      </c>
      <c r="H21" s="31">
        <f t="shared" si="1"/>
        <v>37416</v>
      </c>
      <c r="I21" s="31">
        <v>0</v>
      </c>
      <c r="J21" s="31">
        <v>0</v>
      </c>
      <c r="K21" s="31">
        <f t="shared" si="4"/>
        <v>665699</v>
      </c>
      <c r="L21" s="31">
        <f t="shared" si="5"/>
        <v>55475</v>
      </c>
      <c r="M21" s="31">
        <f t="shared" si="6"/>
        <v>693437</v>
      </c>
      <c r="N21" s="31">
        <f t="shared" si="7"/>
        <v>57786</v>
      </c>
      <c r="O21" s="31">
        <f t="shared" si="8"/>
        <v>1017040</v>
      </c>
      <c r="P21" s="31">
        <f t="shared" si="9"/>
        <v>85521</v>
      </c>
      <c r="Q21" s="31">
        <f t="shared" si="10"/>
        <v>1444659</v>
      </c>
      <c r="R21" s="31"/>
      <c r="S21" s="31"/>
      <c r="U21" s="33"/>
      <c r="V21" s="33"/>
    </row>
    <row r="22" spans="1:22">
      <c r="A22" s="26" t="s">
        <v>174</v>
      </c>
      <c r="B22" s="24" t="s">
        <v>173</v>
      </c>
      <c r="C22" s="25">
        <v>2779762</v>
      </c>
      <c r="D22" s="25">
        <v>0.87</v>
      </c>
      <c r="E22" s="25">
        <f t="shared" si="14"/>
        <v>24184</v>
      </c>
      <c r="F22" s="25"/>
      <c r="G22" s="25">
        <f t="shared" si="0"/>
        <v>972917</v>
      </c>
      <c r="H22" s="25">
        <f t="shared" si="1"/>
        <v>81076</v>
      </c>
      <c r="I22" s="25">
        <f t="shared" si="2"/>
        <v>0</v>
      </c>
      <c r="J22" s="25">
        <f t="shared" si="3"/>
        <v>0</v>
      </c>
      <c r="K22" s="25">
        <f t="shared" si="4"/>
        <v>1442511</v>
      </c>
      <c r="L22" s="25">
        <f t="shared" si="5"/>
        <v>120209</v>
      </c>
      <c r="M22" s="25">
        <f t="shared" si="6"/>
        <v>1502616</v>
      </c>
      <c r="N22" s="25">
        <f t="shared" si="7"/>
        <v>125218</v>
      </c>
      <c r="O22" s="25">
        <f t="shared" si="8"/>
        <v>2203836</v>
      </c>
      <c r="P22" s="25">
        <f t="shared" si="9"/>
        <v>185317</v>
      </c>
      <c r="Q22" s="25">
        <f t="shared" si="10"/>
        <v>3130449</v>
      </c>
      <c r="R22" s="25"/>
      <c r="S22" s="25"/>
      <c r="V22" s="20"/>
    </row>
    <row r="23" spans="1:22">
      <c r="A23" s="26" t="s">
        <v>176</v>
      </c>
      <c r="B23" s="24" t="s">
        <v>175</v>
      </c>
      <c r="C23" s="25">
        <v>3288880</v>
      </c>
      <c r="D23" s="25">
        <v>0.87</v>
      </c>
      <c r="E23" s="25">
        <f t="shared" si="14"/>
        <v>28613</v>
      </c>
      <c r="F23" s="25"/>
      <c r="G23" s="25">
        <f t="shared" si="0"/>
        <v>1151108</v>
      </c>
      <c r="H23" s="25">
        <f t="shared" si="1"/>
        <v>95926</v>
      </c>
      <c r="I23" s="25">
        <f t="shared" si="2"/>
        <v>0</v>
      </c>
      <c r="J23" s="25">
        <f t="shared" si="3"/>
        <v>0</v>
      </c>
      <c r="K23" s="25">
        <f t="shared" si="4"/>
        <v>1706710</v>
      </c>
      <c r="L23" s="25">
        <f t="shared" si="5"/>
        <v>142226</v>
      </c>
      <c r="M23" s="25">
        <f t="shared" si="6"/>
        <v>1777823</v>
      </c>
      <c r="N23" s="25">
        <f t="shared" si="7"/>
        <v>148152</v>
      </c>
      <c r="O23" s="25">
        <f t="shared" si="8"/>
        <v>2607473</v>
      </c>
      <c r="P23" s="25">
        <f t="shared" si="9"/>
        <v>219259</v>
      </c>
      <c r="Q23" s="25">
        <f t="shared" si="10"/>
        <v>3703797</v>
      </c>
      <c r="R23" s="25"/>
      <c r="S23" s="25"/>
      <c r="V23" s="20"/>
    </row>
    <row r="24" spans="1:22">
      <c r="A24" s="26" t="s">
        <v>178</v>
      </c>
      <c r="B24" s="24" t="s">
        <v>177</v>
      </c>
      <c r="C24" s="25">
        <v>3545878</v>
      </c>
      <c r="D24" s="25">
        <v>0.87</v>
      </c>
      <c r="E24" s="25">
        <f t="shared" si="14"/>
        <v>30849</v>
      </c>
      <c r="F24" s="25"/>
      <c r="G24" s="25">
        <f t="shared" si="0"/>
        <v>1241057</v>
      </c>
      <c r="H24" s="25">
        <f t="shared" si="1"/>
        <v>103421</v>
      </c>
      <c r="I24" s="25">
        <f t="shared" si="2"/>
        <v>0</v>
      </c>
      <c r="J24" s="25">
        <f t="shared" si="3"/>
        <v>0</v>
      </c>
      <c r="K24" s="25">
        <f t="shared" si="4"/>
        <v>1840074</v>
      </c>
      <c r="L24" s="25">
        <f t="shared" si="5"/>
        <v>153340</v>
      </c>
      <c r="M24" s="25">
        <f t="shared" si="6"/>
        <v>1916744</v>
      </c>
      <c r="N24" s="25">
        <f t="shared" si="7"/>
        <v>159729</v>
      </c>
      <c r="O24" s="25">
        <f t="shared" si="8"/>
        <v>2811225</v>
      </c>
      <c r="P24" s="25">
        <f t="shared" si="9"/>
        <v>236392</v>
      </c>
      <c r="Q24" s="25">
        <f t="shared" si="10"/>
        <v>3993217</v>
      </c>
      <c r="R24" s="25"/>
      <c r="S24" s="25"/>
      <c r="V24" s="20"/>
    </row>
    <row r="25" spans="1:22">
      <c r="A25" s="26" t="s">
        <v>180</v>
      </c>
      <c r="B25" s="24" t="s">
        <v>179</v>
      </c>
      <c r="C25" s="25">
        <v>4016626</v>
      </c>
      <c r="D25" s="25">
        <v>0.87</v>
      </c>
      <c r="E25" s="25">
        <f t="shared" si="14"/>
        <v>34945</v>
      </c>
      <c r="F25" s="25"/>
      <c r="G25" s="25">
        <f t="shared" si="0"/>
        <v>1405819</v>
      </c>
      <c r="H25" s="25">
        <f t="shared" si="1"/>
        <v>117152</v>
      </c>
      <c r="I25" s="25">
        <f t="shared" si="2"/>
        <v>0</v>
      </c>
      <c r="J25" s="25">
        <f t="shared" si="3"/>
        <v>0</v>
      </c>
      <c r="K25" s="25">
        <f t="shared" si="4"/>
        <v>2084362</v>
      </c>
      <c r="L25" s="25">
        <f t="shared" si="5"/>
        <v>173697</v>
      </c>
      <c r="M25" s="25">
        <f t="shared" si="6"/>
        <v>2171210</v>
      </c>
      <c r="N25" s="25">
        <f t="shared" si="7"/>
        <v>180934</v>
      </c>
      <c r="O25" s="25">
        <f t="shared" si="8"/>
        <v>3184441</v>
      </c>
      <c r="P25" s="25">
        <f t="shared" si="9"/>
        <v>267775</v>
      </c>
      <c r="Q25" s="25">
        <f t="shared" si="10"/>
        <v>4523354</v>
      </c>
      <c r="R25" s="25"/>
      <c r="S25" s="25"/>
      <c r="V25" s="20"/>
    </row>
    <row r="26" spans="1:22">
      <c r="A26" s="26" t="s">
        <v>182</v>
      </c>
      <c r="B26" s="24" t="s">
        <v>181</v>
      </c>
      <c r="C26" s="25">
        <v>4957107</v>
      </c>
      <c r="D26" s="25">
        <v>0.87</v>
      </c>
      <c r="E26" s="25">
        <f t="shared" si="14"/>
        <v>43127</v>
      </c>
      <c r="F26" s="25"/>
      <c r="G26" s="25">
        <f t="shared" si="0"/>
        <v>1734987</v>
      </c>
      <c r="H26" s="25">
        <f t="shared" si="1"/>
        <v>144582</v>
      </c>
      <c r="I26" s="25">
        <f t="shared" si="2"/>
        <v>0</v>
      </c>
      <c r="J26" s="25">
        <f t="shared" si="3"/>
        <v>0</v>
      </c>
      <c r="K26" s="25">
        <f t="shared" si="4"/>
        <v>2572408</v>
      </c>
      <c r="L26" s="25">
        <f t="shared" si="5"/>
        <v>214367</v>
      </c>
      <c r="M26" s="25">
        <f t="shared" si="6"/>
        <v>2679592</v>
      </c>
      <c r="N26" s="25">
        <f t="shared" si="7"/>
        <v>223299</v>
      </c>
      <c r="O26" s="25">
        <f t="shared" si="8"/>
        <v>3930068</v>
      </c>
      <c r="P26" s="25">
        <f t="shared" si="9"/>
        <v>330474</v>
      </c>
      <c r="Q26" s="25">
        <f t="shared" si="10"/>
        <v>5582482</v>
      </c>
      <c r="R26" s="25"/>
      <c r="S26" s="25"/>
      <c r="V26" s="20"/>
    </row>
    <row r="27" spans="1:22">
      <c r="A27" s="26" t="s">
        <v>184</v>
      </c>
      <c r="B27" s="24" t="s">
        <v>183</v>
      </c>
      <c r="C27" s="25">
        <v>3545878</v>
      </c>
      <c r="D27" s="25">
        <v>0.87</v>
      </c>
      <c r="E27" s="25">
        <f t="shared" si="14"/>
        <v>30849</v>
      </c>
      <c r="F27" s="25"/>
      <c r="G27" s="25">
        <f t="shared" si="0"/>
        <v>1241057</v>
      </c>
      <c r="H27" s="25">
        <f t="shared" si="1"/>
        <v>103421</v>
      </c>
      <c r="I27" s="25">
        <f t="shared" si="2"/>
        <v>0</v>
      </c>
      <c r="J27" s="25">
        <f t="shared" si="3"/>
        <v>0</v>
      </c>
      <c r="K27" s="25">
        <f t="shared" si="4"/>
        <v>1840074</v>
      </c>
      <c r="L27" s="25">
        <f t="shared" si="5"/>
        <v>153340</v>
      </c>
      <c r="M27" s="25">
        <f t="shared" si="6"/>
        <v>1916744</v>
      </c>
      <c r="N27" s="25">
        <f t="shared" si="7"/>
        <v>159729</v>
      </c>
      <c r="O27" s="25">
        <f t="shared" si="8"/>
        <v>2811225</v>
      </c>
      <c r="P27" s="25">
        <f t="shared" si="9"/>
        <v>236392</v>
      </c>
      <c r="Q27" s="25">
        <f t="shared" si="10"/>
        <v>3993217</v>
      </c>
      <c r="R27" s="25"/>
      <c r="S27" s="25"/>
      <c r="V27" s="20"/>
    </row>
    <row r="28" spans="1:22">
      <c r="A28" s="26" t="s">
        <v>184</v>
      </c>
      <c r="B28" s="24" t="s">
        <v>185</v>
      </c>
      <c r="C28" s="25">
        <v>3545878</v>
      </c>
      <c r="D28" s="25">
        <v>0.87</v>
      </c>
      <c r="E28" s="25">
        <f t="shared" si="14"/>
        <v>30849</v>
      </c>
      <c r="F28" s="25"/>
      <c r="G28" s="25">
        <f t="shared" si="0"/>
        <v>1241057</v>
      </c>
      <c r="H28" s="25">
        <f t="shared" si="1"/>
        <v>103421</v>
      </c>
      <c r="I28" s="25">
        <f t="shared" si="2"/>
        <v>0</v>
      </c>
      <c r="J28" s="25">
        <f t="shared" si="3"/>
        <v>0</v>
      </c>
      <c r="K28" s="25">
        <f t="shared" si="4"/>
        <v>1840074</v>
      </c>
      <c r="L28" s="25">
        <f t="shared" si="5"/>
        <v>153340</v>
      </c>
      <c r="M28" s="25">
        <f t="shared" si="6"/>
        <v>1916744</v>
      </c>
      <c r="N28" s="25">
        <f t="shared" si="7"/>
        <v>159729</v>
      </c>
      <c r="O28" s="25">
        <f t="shared" si="8"/>
        <v>2811225</v>
      </c>
      <c r="P28" s="25">
        <f t="shared" si="9"/>
        <v>236392</v>
      </c>
      <c r="Q28" s="25">
        <f t="shared" si="10"/>
        <v>3993217</v>
      </c>
      <c r="R28" s="25"/>
      <c r="S28" s="25"/>
      <c r="V28" s="20"/>
    </row>
    <row r="29" spans="1:22">
      <c r="A29" s="26" t="s">
        <v>187</v>
      </c>
      <c r="B29" s="24" t="s">
        <v>186</v>
      </c>
      <c r="C29" s="25">
        <v>1887093</v>
      </c>
      <c r="D29" s="25">
        <v>0.87</v>
      </c>
      <c r="E29" s="25">
        <f t="shared" si="14"/>
        <v>16418</v>
      </c>
      <c r="F29" s="25"/>
      <c r="G29" s="25">
        <f t="shared" si="0"/>
        <v>660483</v>
      </c>
      <c r="H29" s="25">
        <f t="shared" si="1"/>
        <v>55040</v>
      </c>
      <c r="I29" s="25">
        <f t="shared" si="2"/>
        <v>0</v>
      </c>
      <c r="J29" s="25">
        <f t="shared" si="3"/>
        <v>0</v>
      </c>
      <c r="K29" s="25">
        <f t="shared" si="4"/>
        <v>979276</v>
      </c>
      <c r="L29" s="25">
        <f t="shared" si="5"/>
        <v>81606</v>
      </c>
      <c r="M29" s="25">
        <f t="shared" si="6"/>
        <v>1020079</v>
      </c>
      <c r="N29" s="25">
        <f t="shared" si="7"/>
        <v>85007</v>
      </c>
      <c r="O29" s="25">
        <f t="shared" si="8"/>
        <v>1496115</v>
      </c>
      <c r="P29" s="25">
        <f t="shared" si="9"/>
        <v>125806</v>
      </c>
      <c r="Q29" s="25">
        <f t="shared" si="10"/>
        <v>2125164</v>
      </c>
      <c r="R29" s="25"/>
      <c r="S29" s="25"/>
      <c r="V29" s="20"/>
    </row>
    <row r="30" spans="1:22">
      <c r="A30" s="26" t="s">
        <v>189</v>
      </c>
      <c r="B30" s="24" t="s">
        <v>188</v>
      </c>
      <c r="C30" s="25">
        <v>2049478</v>
      </c>
      <c r="D30" s="25">
        <v>0.87</v>
      </c>
      <c r="E30" s="25">
        <f t="shared" si="14"/>
        <v>17830</v>
      </c>
      <c r="F30" s="25"/>
      <c r="G30" s="25">
        <f t="shared" si="0"/>
        <v>717317</v>
      </c>
      <c r="H30" s="25">
        <f t="shared" si="1"/>
        <v>59776</v>
      </c>
      <c r="I30" s="25">
        <f t="shared" si="2"/>
        <v>0</v>
      </c>
      <c r="J30" s="25">
        <f t="shared" si="3"/>
        <v>0</v>
      </c>
      <c r="K30" s="25">
        <f t="shared" si="4"/>
        <v>1063542</v>
      </c>
      <c r="L30" s="25">
        <f t="shared" si="5"/>
        <v>88629</v>
      </c>
      <c r="M30" s="25">
        <f t="shared" si="6"/>
        <v>1107857</v>
      </c>
      <c r="N30" s="25">
        <f t="shared" si="7"/>
        <v>92321</v>
      </c>
      <c r="O30" s="25">
        <f t="shared" si="8"/>
        <v>1624856</v>
      </c>
      <c r="P30" s="25">
        <f t="shared" si="9"/>
        <v>136632</v>
      </c>
      <c r="Q30" s="25">
        <f t="shared" si="10"/>
        <v>2308034</v>
      </c>
      <c r="R30" s="25"/>
      <c r="S30" s="25"/>
      <c r="V30" s="20"/>
    </row>
    <row r="31" spans="1:22">
      <c r="A31" s="26" t="s">
        <v>191</v>
      </c>
      <c r="B31" s="24" t="s">
        <v>190</v>
      </c>
      <c r="C31" s="25">
        <v>2243986</v>
      </c>
      <c r="D31" s="25">
        <v>0.87</v>
      </c>
      <c r="E31" s="25">
        <f t="shared" si="14"/>
        <v>19523</v>
      </c>
      <c r="F31" s="25"/>
      <c r="G31" s="25">
        <f t="shared" si="0"/>
        <v>785395</v>
      </c>
      <c r="H31" s="25">
        <f t="shared" si="1"/>
        <v>65450</v>
      </c>
      <c r="I31" s="25">
        <f t="shared" si="2"/>
        <v>0</v>
      </c>
      <c r="J31" s="25">
        <f t="shared" si="3"/>
        <v>0</v>
      </c>
      <c r="K31" s="25">
        <f t="shared" si="4"/>
        <v>1164480</v>
      </c>
      <c r="L31" s="25">
        <f t="shared" si="5"/>
        <v>97040</v>
      </c>
      <c r="M31" s="25">
        <f t="shared" si="6"/>
        <v>1213000</v>
      </c>
      <c r="N31" s="25">
        <f t="shared" si="7"/>
        <v>101083</v>
      </c>
      <c r="O31" s="25">
        <f t="shared" si="8"/>
        <v>1779066</v>
      </c>
      <c r="P31" s="25">
        <f t="shared" si="9"/>
        <v>149599</v>
      </c>
      <c r="Q31" s="25">
        <f t="shared" si="10"/>
        <v>2527082</v>
      </c>
      <c r="R31" s="25"/>
      <c r="S31" s="25"/>
      <c r="V31" s="20"/>
    </row>
    <row r="32" spans="1:22">
      <c r="A32" s="26" t="s">
        <v>193</v>
      </c>
      <c r="B32" s="24" t="s">
        <v>192</v>
      </c>
      <c r="C32" s="25">
        <v>2418255</v>
      </c>
      <c r="D32" s="25">
        <v>0.87</v>
      </c>
      <c r="E32" s="25">
        <f t="shared" si="14"/>
        <v>21039</v>
      </c>
      <c r="F32" s="25"/>
      <c r="G32" s="25">
        <f t="shared" si="0"/>
        <v>846389</v>
      </c>
      <c r="H32" s="25">
        <f t="shared" si="1"/>
        <v>70532</v>
      </c>
      <c r="I32" s="25">
        <f t="shared" si="2"/>
        <v>0</v>
      </c>
      <c r="J32" s="25">
        <f t="shared" si="3"/>
        <v>0</v>
      </c>
      <c r="K32" s="25">
        <f t="shared" si="4"/>
        <v>1254913</v>
      </c>
      <c r="L32" s="25">
        <f t="shared" si="5"/>
        <v>104576</v>
      </c>
      <c r="M32" s="25">
        <f t="shared" si="6"/>
        <v>1307201</v>
      </c>
      <c r="N32" s="25">
        <f t="shared" si="7"/>
        <v>108933</v>
      </c>
      <c r="O32" s="25">
        <f t="shared" si="8"/>
        <v>1917228</v>
      </c>
      <c r="P32" s="25">
        <f t="shared" si="9"/>
        <v>161217</v>
      </c>
      <c r="Q32" s="25">
        <f t="shared" si="10"/>
        <v>2723335</v>
      </c>
      <c r="R32" s="25"/>
      <c r="S32" s="25"/>
      <c r="V32" s="20"/>
    </row>
    <row r="33" spans="1:22" s="32" customFormat="1">
      <c r="A33" s="29" t="s">
        <v>199</v>
      </c>
      <c r="B33" s="30" t="s">
        <v>198</v>
      </c>
      <c r="C33" s="31">
        <v>1282821</v>
      </c>
      <c r="D33" s="31">
        <v>0.87</v>
      </c>
      <c r="E33" s="31">
        <f t="shared" si="14"/>
        <v>11161</v>
      </c>
      <c r="F33" s="31"/>
      <c r="G33" s="31">
        <f>ROUND((IF(C33&gt;=1395608,+C33*35%,+C33*35%)),0)</f>
        <v>448987</v>
      </c>
      <c r="H33" s="31">
        <f t="shared" si="1"/>
        <v>37416</v>
      </c>
      <c r="I33" s="31">
        <v>0</v>
      </c>
      <c r="J33" s="31">
        <v>0</v>
      </c>
      <c r="K33" s="31">
        <f t="shared" si="4"/>
        <v>665699</v>
      </c>
      <c r="L33" s="31">
        <f t="shared" si="5"/>
        <v>55475</v>
      </c>
      <c r="M33" s="31">
        <f t="shared" si="6"/>
        <v>693437</v>
      </c>
      <c r="N33" s="31">
        <f t="shared" si="7"/>
        <v>57786</v>
      </c>
      <c r="O33" s="31">
        <f t="shared" si="8"/>
        <v>1017040</v>
      </c>
      <c r="P33" s="31">
        <f t="shared" si="9"/>
        <v>85521</v>
      </c>
      <c r="Q33" s="31">
        <f t="shared" si="10"/>
        <v>1444659</v>
      </c>
      <c r="R33" s="31"/>
      <c r="S33" s="31"/>
      <c r="U33" s="33"/>
      <c r="V33" s="33"/>
    </row>
    <row r="34" spans="1:22" s="32" customFormat="1">
      <c r="A34" s="29" t="s">
        <v>201</v>
      </c>
      <c r="B34" s="30" t="s">
        <v>200</v>
      </c>
      <c r="C34" s="31">
        <v>1282821</v>
      </c>
      <c r="D34" s="31">
        <v>0.87</v>
      </c>
      <c r="E34" s="31">
        <f t="shared" si="14"/>
        <v>11161</v>
      </c>
      <c r="F34" s="31"/>
      <c r="G34" s="31">
        <f>ROUND((IF(C34&gt;=1395608,+C34*35%,+C34*35%)),0)</f>
        <v>448987</v>
      </c>
      <c r="H34" s="31">
        <f t="shared" si="1"/>
        <v>37416</v>
      </c>
      <c r="I34" s="31">
        <v>0</v>
      </c>
      <c r="J34" s="31">
        <v>0</v>
      </c>
      <c r="K34" s="31">
        <f t="shared" si="4"/>
        <v>665699</v>
      </c>
      <c r="L34" s="31">
        <f t="shared" si="5"/>
        <v>55475</v>
      </c>
      <c r="M34" s="31">
        <f t="shared" si="6"/>
        <v>693437</v>
      </c>
      <c r="N34" s="31">
        <f t="shared" si="7"/>
        <v>57786</v>
      </c>
      <c r="O34" s="31">
        <f t="shared" si="8"/>
        <v>1017040</v>
      </c>
      <c r="P34" s="31">
        <f t="shared" si="9"/>
        <v>85521</v>
      </c>
      <c r="Q34" s="31">
        <f t="shared" si="10"/>
        <v>1444659</v>
      </c>
      <c r="R34" s="31"/>
      <c r="S34" s="31"/>
      <c r="U34" s="33"/>
      <c r="V34" s="33"/>
    </row>
    <row r="35" spans="1:22" s="32" customFormat="1">
      <c r="A35" s="29" t="s">
        <v>203</v>
      </c>
      <c r="B35" s="30" t="s">
        <v>202</v>
      </c>
      <c r="C35" s="31">
        <v>1644440</v>
      </c>
      <c r="D35" s="31">
        <v>0.87</v>
      </c>
      <c r="E35" s="31">
        <f t="shared" si="14"/>
        <v>14307</v>
      </c>
      <c r="F35" s="31"/>
      <c r="G35" s="31">
        <f>ROUND((IF(C35&gt;=1395608,+C35*35%,+C35*35%)),0)</f>
        <v>575554</v>
      </c>
      <c r="H35" s="31">
        <f t="shared" si="1"/>
        <v>47963</v>
      </c>
      <c r="I35" s="31">
        <f t="shared" si="2"/>
        <v>0</v>
      </c>
      <c r="J35" s="31">
        <f t="shared" si="3"/>
        <v>0</v>
      </c>
      <c r="K35" s="31">
        <f t="shared" si="4"/>
        <v>853355</v>
      </c>
      <c r="L35" s="31">
        <f t="shared" si="5"/>
        <v>71113</v>
      </c>
      <c r="M35" s="31">
        <f t="shared" si="6"/>
        <v>888912</v>
      </c>
      <c r="N35" s="31">
        <f t="shared" si="7"/>
        <v>74076</v>
      </c>
      <c r="O35" s="31">
        <f t="shared" si="8"/>
        <v>1303737</v>
      </c>
      <c r="P35" s="31">
        <f t="shared" si="9"/>
        <v>109629</v>
      </c>
      <c r="Q35" s="31">
        <f t="shared" si="10"/>
        <v>1851899</v>
      </c>
      <c r="R35" s="31"/>
      <c r="S35" s="31"/>
      <c r="U35" s="33"/>
      <c r="V35" s="33"/>
    </row>
    <row r="36" spans="1:22" s="32" customFormat="1">
      <c r="A36" s="29" t="s">
        <v>205</v>
      </c>
      <c r="B36" s="30" t="s">
        <v>204</v>
      </c>
      <c r="C36" s="31">
        <v>1644440</v>
      </c>
      <c r="D36" s="31">
        <v>0.87</v>
      </c>
      <c r="E36" s="31">
        <f t="shared" si="14"/>
        <v>14307</v>
      </c>
      <c r="F36" s="31"/>
      <c r="G36" s="31">
        <f>ROUND((IF(C36&gt;=1395608,+C36*35%,+C36*35%)),0)</f>
        <v>575554</v>
      </c>
      <c r="H36" s="31">
        <f t="shared" si="1"/>
        <v>47963</v>
      </c>
      <c r="I36" s="31">
        <f t="shared" si="2"/>
        <v>0</v>
      </c>
      <c r="J36" s="31">
        <f t="shared" si="3"/>
        <v>0</v>
      </c>
      <c r="K36" s="31">
        <f t="shared" si="4"/>
        <v>853355</v>
      </c>
      <c r="L36" s="31">
        <f t="shared" si="5"/>
        <v>71113</v>
      </c>
      <c r="M36" s="31">
        <f t="shared" si="6"/>
        <v>888912</v>
      </c>
      <c r="N36" s="31">
        <f t="shared" si="7"/>
        <v>74076</v>
      </c>
      <c r="O36" s="31">
        <f t="shared" si="8"/>
        <v>1303737</v>
      </c>
      <c r="P36" s="31">
        <f t="shared" si="9"/>
        <v>109629</v>
      </c>
      <c r="Q36" s="31">
        <f t="shared" si="10"/>
        <v>1851899</v>
      </c>
      <c r="R36" s="31"/>
      <c r="S36" s="31"/>
      <c r="U36" s="33"/>
      <c r="V36" s="33"/>
    </row>
    <row r="37" spans="1:22">
      <c r="A37" s="26" t="s">
        <v>209</v>
      </c>
      <c r="B37" s="24" t="s">
        <v>208</v>
      </c>
      <c r="C37" s="25">
        <v>1694203</v>
      </c>
      <c r="D37" s="25">
        <v>1.8</v>
      </c>
      <c r="E37" s="25">
        <f t="shared" si="14"/>
        <v>30496</v>
      </c>
      <c r="F37" s="25"/>
      <c r="G37" s="25">
        <f t="shared" si="0"/>
        <v>592971</v>
      </c>
      <c r="H37" s="25">
        <f t="shared" si="1"/>
        <v>49414</v>
      </c>
      <c r="I37" s="25">
        <f t="shared" si="2"/>
        <v>0</v>
      </c>
      <c r="J37" s="25">
        <f t="shared" si="3"/>
        <v>0</v>
      </c>
      <c r="K37" s="25">
        <f t="shared" si="4"/>
        <v>887057</v>
      </c>
      <c r="L37" s="25">
        <f t="shared" si="5"/>
        <v>73921</v>
      </c>
      <c r="M37" s="25">
        <f t="shared" si="6"/>
        <v>924017</v>
      </c>
      <c r="N37" s="25">
        <f t="shared" si="7"/>
        <v>77001</v>
      </c>
      <c r="O37" s="25">
        <f t="shared" si="8"/>
        <v>1355225</v>
      </c>
      <c r="P37" s="25">
        <f t="shared" si="9"/>
        <v>112947</v>
      </c>
      <c r="Q37" s="25">
        <f t="shared" si="10"/>
        <v>1925035</v>
      </c>
      <c r="R37" s="25"/>
      <c r="S37" s="25"/>
      <c r="V37" s="20"/>
    </row>
    <row r="38" spans="1:22">
      <c r="A38" s="26" t="s">
        <v>211</v>
      </c>
      <c r="B38" s="24" t="s">
        <v>210</v>
      </c>
      <c r="C38" s="25">
        <v>2049217</v>
      </c>
      <c r="D38" s="25">
        <v>1.8</v>
      </c>
      <c r="E38" s="25">
        <f t="shared" si="14"/>
        <v>36886</v>
      </c>
      <c r="F38" s="25"/>
      <c r="G38" s="25">
        <f t="shared" si="0"/>
        <v>717226</v>
      </c>
      <c r="H38" s="25">
        <f t="shared" si="1"/>
        <v>59769</v>
      </c>
      <c r="I38" s="25">
        <f t="shared" si="2"/>
        <v>0</v>
      </c>
      <c r="J38" s="25">
        <f t="shared" si="3"/>
        <v>0</v>
      </c>
      <c r="K38" s="25">
        <f t="shared" si="4"/>
        <v>1072936</v>
      </c>
      <c r="L38" s="25">
        <f t="shared" si="5"/>
        <v>89411</v>
      </c>
      <c r="M38" s="25">
        <f t="shared" si="6"/>
        <v>1117642</v>
      </c>
      <c r="N38" s="25">
        <f t="shared" si="7"/>
        <v>93137</v>
      </c>
      <c r="O38" s="25">
        <f t="shared" si="8"/>
        <v>1639208</v>
      </c>
      <c r="P38" s="25">
        <f t="shared" si="9"/>
        <v>136614</v>
      </c>
      <c r="Q38" s="25">
        <f t="shared" si="10"/>
        <v>2328420</v>
      </c>
      <c r="R38" s="25"/>
      <c r="S38" s="25"/>
      <c r="V38" s="20"/>
    </row>
    <row r="39" spans="1:22">
      <c r="A39" s="26" t="s">
        <v>213</v>
      </c>
      <c r="B39" s="24" t="s">
        <v>212</v>
      </c>
      <c r="C39" s="25">
        <v>1253616</v>
      </c>
      <c r="D39" s="25">
        <v>1.8</v>
      </c>
      <c r="E39" s="25">
        <f t="shared" si="14"/>
        <v>22565</v>
      </c>
      <c r="F39" s="25"/>
      <c r="G39" s="25">
        <f t="shared" si="0"/>
        <v>626808</v>
      </c>
      <c r="H39" s="25">
        <f t="shared" si="1"/>
        <v>52234</v>
      </c>
      <c r="I39" s="25">
        <f t="shared" si="2"/>
        <v>49767</v>
      </c>
      <c r="J39" s="25">
        <f t="shared" si="3"/>
        <v>74000</v>
      </c>
      <c r="K39" s="25">
        <f t="shared" si="4"/>
        <v>726091</v>
      </c>
      <c r="L39" s="25">
        <f t="shared" si="5"/>
        <v>60508</v>
      </c>
      <c r="M39" s="25">
        <f t="shared" si="6"/>
        <v>756345</v>
      </c>
      <c r="N39" s="25">
        <f t="shared" si="7"/>
        <v>63029</v>
      </c>
      <c r="O39" s="25">
        <f t="shared" si="8"/>
        <v>1109306</v>
      </c>
      <c r="P39" s="25">
        <f t="shared" si="9"/>
        <v>83574</v>
      </c>
      <c r="Q39" s="25">
        <f t="shared" si="10"/>
        <v>1575719</v>
      </c>
      <c r="R39" s="25"/>
      <c r="S39" s="25"/>
      <c r="V39" s="20"/>
    </row>
    <row r="40" spans="1:22">
      <c r="A40" s="26" t="s">
        <v>215</v>
      </c>
      <c r="B40" s="24" t="s">
        <v>214</v>
      </c>
      <c r="C40" s="25">
        <v>1311843</v>
      </c>
      <c r="D40" s="25">
        <v>1.8</v>
      </c>
      <c r="E40" s="25">
        <f t="shared" si="14"/>
        <v>23613</v>
      </c>
      <c r="F40" s="25"/>
      <c r="G40" s="25">
        <f t="shared" si="0"/>
        <v>655922</v>
      </c>
      <c r="H40" s="25">
        <f t="shared" si="1"/>
        <v>54660</v>
      </c>
      <c r="I40" s="25">
        <f t="shared" si="2"/>
        <v>49767</v>
      </c>
      <c r="J40" s="25">
        <f t="shared" si="3"/>
        <v>0</v>
      </c>
      <c r="K40" s="25">
        <f t="shared" si="4"/>
        <v>719942</v>
      </c>
      <c r="L40" s="25">
        <f t="shared" si="5"/>
        <v>59995</v>
      </c>
      <c r="M40" s="25">
        <f t="shared" si="6"/>
        <v>749939</v>
      </c>
      <c r="N40" s="25">
        <f t="shared" si="7"/>
        <v>62495</v>
      </c>
      <c r="O40" s="25">
        <f t="shared" si="8"/>
        <v>1099911</v>
      </c>
      <c r="P40" s="25">
        <f t="shared" si="9"/>
        <v>87456</v>
      </c>
      <c r="Q40" s="25">
        <f t="shared" si="10"/>
        <v>1562373</v>
      </c>
      <c r="R40" s="25"/>
      <c r="S40" s="25"/>
      <c r="V40" s="20"/>
    </row>
    <row r="41" spans="1:22">
      <c r="A41" s="26" t="s">
        <v>217</v>
      </c>
      <c r="B41" s="24" t="s">
        <v>216</v>
      </c>
      <c r="C41" s="25">
        <v>1253616</v>
      </c>
      <c r="D41" s="25">
        <v>1.8</v>
      </c>
      <c r="E41" s="25">
        <f t="shared" si="14"/>
        <v>22565</v>
      </c>
      <c r="F41" s="25"/>
      <c r="G41" s="25">
        <f t="shared" si="0"/>
        <v>626808</v>
      </c>
      <c r="H41" s="25">
        <f t="shared" si="1"/>
        <v>52234</v>
      </c>
      <c r="I41" s="25">
        <f t="shared" si="2"/>
        <v>49767</v>
      </c>
      <c r="J41" s="25">
        <f t="shared" si="3"/>
        <v>74000</v>
      </c>
      <c r="K41" s="25">
        <f t="shared" si="4"/>
        <v>726091</v>
      </c>
      <c r="L41" s="25">
        <f t="shared" si="5"/>
        <v>60508</v>
      </c>
      <c r="M41" s="25">
        <f t="shared" si="6"/>
        <v>756345</v>
      </c>
      <c r="N41" s="25">
        <f t="shared" si="7"/>
        <v>63029</v>
      </c>
      <c r="O41" s="25">
        <f t="shared" si="8"/>
        <v>1109306</v>
      </c>
      <c r="P41" s="25">
        <f t="shared" si="9"/>
        <v>83574</v>
      </c>
      <c r="Q41" s="25">
        <f t="shared" si="10"/>
        <v>1575719</v>
      </c>
      <c r="R41" s="25"/>
      <c r="S41" s="25"/>
      <c r="V41" s="20"/>
    </row>
    <row r="42" spans="1:22">
      <c r="A42" s="26" t="s">
        <v>219</v>
      </c>
      <c r="B42" s="24" t="s">
        <v>218</v>
      </c>
      <c r="C42" s="25">
        <v>1382979</v>
      </c>
      <c r="D42" s="25">
        <v>1.8</v>
      </c>
      <c r="E42" s="25">
        <f t="shared" si="14"/>
        <v>24894</v>
      </c>
      <c r="F42" s="25"/>
      <c r="G42" s="25">
        <f t="shared" si="0"/>
        <v>691490</v>
      </c>
      <c r="H42" s="25">
        <f t="shared" si="1"/>
        <v>57624</v>
      </c>
      <c r="I42" s="25">
        <f t="shared" si="2"/>
        <v>49767</v>
      </c>
      <c r="J42" s="25">
        <f t="shared" si="3"/>
        <v>0</v>
      </c>
      <c r="K42" s="25">
        <f t="shared" si="4"/>
        <v>757632</v>
      </c>
      <c r="L42" s="25">
        <f t="shared" si="5"/>
        <v>63136</v>
      </c>
      <c r="M42" s="25">
        <f t="shared" si="6"/>
        <v>789200</v>
      </c>
      <c r="N42" s="25">
        <f t="shared" si="7"/>
        <v>65767</v>
      </c>
      <c r="O42" s="25">
        <f t="shared" si="8"/>
        <v>1157493</v>
      </c>
      <c r="P42" s="25">
        <f t="shared" si="9"/>
        <v>92199</v>
      </c>
      <c r="Q42" s="25">
        <f t="shared" si="10"/>
        <v>1644167</v>
      </c>
      <c r="R42" s="25"/>
      <c r="S42" s="25"/>
      <c r="V42" s="20"/>
    </row>
    <row r="43" spans="1:22">
      <c r="A43" s="26" t="s">
        <v>221</v>
      </c>
      <c r="B43" s="24" t="s">
        <v>220</v>
      </c>
      <c r="C43" s="25">
        <v>1563931</v>
      </c>
      <c r="D43" s="25">
        <v>1.8</v>
      </c>
      <c r="E43" s="25">
        <f t="shared" si="14"/>
        <v>28151</v>
      </c>
      <c r="F43" s="25"/>
      <c r="G43" s="25">
        <f t="shared" si="0"/>
        <v>547376</v>
      </c>
      <c r="H43" s="25">
        <f t="shared" si="1"/>
        <v>45615</v>
      </c>
      <c r="I43" s="25">
        <f t="shared" si="2"/>
        <v>0</v>
      </c>
      <c r="J43" s="25">
        <f t="shared" si="3"/>
        <v>0</v>
      </c>
      <c r="K43" s="25">
        <f t="shared" si="4"/>
        <v>818849</v>
      </c>
      <c r="L43" s="25">
        <f t="shared" si="5"/>
        <v>68237</v>
      </c>
      <c r="M43" s="25">
        <f t="shared" si="6"/>
        <v>852967</v>
      </c>
      <c r="N43" s="25">
        <f t="shared" si="7"/>
        <v>71081</v>
      </c>
      <c r="O43" s="25">
        <f t="shared" si="8"/>
        <v>1251018</v>
      </c>
      <c r="P43" s="25">
        <f t="shared" si="9"/>
        <v>104262</v>
      </c>
      <c r="Q43" s="25">
        <f t="shared" si="10"/>
        <v>1777015</v>
      </c>
      <c r="R43" s="25"/>
      <c r="S43" s="25"/>
      <c r="V43" s="20"/>
    </row>
    <row r="44" spans="1:22">
      <c r="A44" s="26" t="s">
        <v>223</v>
      </c>
      <c r="B44" s="24" t="s">
        <v>222</v>
      </c>
      <c r="C44" s="25">
        <v>1694203</v>
      </c>
      <c r="D44" s="25">
        <v>1.8</v>
      </c>
      <c r="E44" s="25">
        <f t="shared" si="14"/>
        <v>30496</v>
      </c>
      <c r="F44" s="25"/>
      <c r="G44" s="25">
        <f t="shared" si="0"/>
        <v>592971</v>
      </c>
      <c r="H44" s="25">
        <f t="shared" si="1"/>
        <v>49414</v>
      </c>
      <c r="I44" s="25">
        <f t="shared" si="2"/>
        <v>0</v>
      </c>
      <c r="J44" s="25">
        <f t="shared" si="3"/>
        <v>0</v>
      </c>
      <c r="K44" s="25">
        <f t="shared" si="4"/>
        <v>887057</v>
      </c>
      <c r="L44" s="25">
        <f t="shared" si="5"/>
        <v>73921</v>
      </c>
      <c r="M44" s="25">
        <f t="shared" si="6"/>
        <v>924017</v>
      </c>
      <c r="N44" s="25">
        <f t="shared" si="7"/>
        <v>77001</v>
      </c>
      <c r="O44" s="25">
        <f t="shared" si="8"/>
        <v>1355225</v>
      </c>
      <c r="P44" s="25">
        <f t="shared" si="9"/>
        <v>112947</v>
      </c>
      <c r="Q44" s="25">
        <f t="shared" si="10"/>
        <v>1925035</v>
      </c>
      <c r="R44" s="25"/>
      <c r="S44" s="25"/>
      <c r="V44" s="20"/>
    </row>
    <row r="45" spans="1:22">
      <c r="A45" s="26" t="s">
        <v>225</v>
      </c>
      <c r="B45" s="24" t="s">
        <v>224</v>
      </c>
      <c r="C45" s="25">
        <v>1914218</v>
      </c>
      <c r="D45" s="25">
        <v>1.8</v>
      </c>
      <c r="E45" s="25">
        <f t="shared" si="14"/>
        <v>34456</v>
      </c>
      <c r="F45" s="25"/>
      <c r="G45" s="25">
        <f t="shared" si="0"/>
        <v>669976</v>
      </c>
      <c r="H45" s="25">
        <f t="shared" si="1"/>
        <v>55831</v>
      </c>
      <c r="I45" s="25">
        <f t="shared" si="2"/>
        <v>0</v>
      </c>
      <c r="J45" s="25">
        <f t="shared" si="3"/>
        <v>0</v>
      </c>
      <c r="K45" s="25">
        <f t="shared" si="4"/>
        <v>1002253</v>
      </c>
      <c r="L45" s="25">
        <f t="shared" si="5"/>
        <v>83521</v>
      </c>
      <c r="M45" s="25">
        <f t="shared" si="6"/>
        <v>1044013</v>
      </c>
      <c r="N45" s="25">
        <f t="shared" si="7"/>
        <v>87001</v>
      </c>
      <c r="O45" s="25">
        <f t="shared" si="8"/>
        <v>1531219</v>
      </c>
      <c r="P45" s="25">
        <f t="shared" si="9"/>
        <v>127615</v>
      </c>
      <c r="Q45" s="25">
        <f t="shared" si="10"/>
        <v>2175027</v>
      </c>
      <c r="R45" s="25"/>
      <c r="S45" s="25"/>
      <c r="V45" s="20"/>
    </row>
    <row r="46" spans="1:22">
      <c r="A46" s="26" t="s">
        <v>227</v>
      </c>
      <c r="B46" s="24" t="s">
        <v>226</v>
      </c>
      <c r="C46" s="25">
        <v>1311843</v>
      </c>
      <c r="D46" s="25">
        <v>1.8</v>
      </c>
      <c r="E46" s="25">
        <f t="shared" si="14"/>
        <v>23613</v>
      </c>
      <c r="F46" s="25"/>
      <c r="G46" s="25">
        <f t="shared" si="0"/>
        <v>655922</v>
      </c>
      <c r="H46" s="25">
        <f t="shared" si="1"/>
        <v>54660</v>
      </c>
      <c r="I46" s="25">
        <f t="shared" si="2"/>
        <v>49767</v>
      </c>
      <c r="J46" s="25">
        <f t="shared" si="3"/>
        <v>0</v>
      </c>
      <c r="K46" s="25">
        <f t="shared" si="4"/>
        <v>719942</v>
      </c>
      <c r="L46" s="25">
        <f t="shared" si="5"/>
        <v>59995</v>
      </c>
      <c r="M46" s="25">
        <f t="shared" si="6"/>
        <v>749939</v>
      </c>
      <c r="N46" s="25">
        <f t="shared" si="7"/>
        <v>62495</v>
      </c>
      <c r="O46" s="25">
        <f t="shared" si="8"/>
        <v>1099911</v>
      </c>
      <c r="P46" s="25">
        <f t="shared" si="9"/>
        <v>87456</v>
      </c>
      <c r="Q46" s="25">
        <f t="shared" si="10"/>
        <v>1562373</v>
      </c>
      <c r="R46" s="25"/>
      <c r="S46" s="25"/>
      <c r="V46" s="20"/>
    </row>
    <row r="47" spans="1:22">
      <c r="A47" s="26" t="s">
        <v>229</v>
      </c>
      <c r="B47" s="24" t="s">
        <v>228</v>
      </c>
      <c r="C47" s="25">
        <v>1466526</v>
      </c>
      <c r="D47" s="25">
        <v>1.8</v>
      </c>
      <c r="E47" s="25">
        <f t="shared" si="14"/>
        <v>26397</v>
      </c>
      <c r="F47" s="25"/>
      <c r="G47" s="25">
        <f t="shared" si="0"/>
        <v>513284</v>
      </c>
      <c r="H47" s="25">
        <f t="shared" si="1"/>
        <v>42774</v>
      </c>
      <c r="I47" s="25">
        <f t="shared" si="2"/>
        <v>0</v>
      </c>
      <c r="J47" s="25">
        <f t="shared" si="3"/>
        <v>0</v>
      </c>
      <c r="K47" s="25">
        <f t="shared" si="4"/>
        <v>767849</v>
      </c>
      <c r="L47" s="25">
        <f t="shared" si="5"/>
        <v>63987</v>
      </c>
      <c r="M47" s="25">
        <f t="shared" si="6"/>
        <v>799842</v>
      </c>
      <c r="N47" s="25">
        <f t="shared" si="7"/>
        <v>66654</v>
      </c>
      <c r="O47" s="25">
        <f t="shared" si="8"/>
        <v>1173102</v>
      </c>
      <c r="P47" s="25">
        <f t="shared" si="9"/>
        <v>97768</v>
      </c>
      <c r="Q47" s="25">
        <f t="shared" si="10"/>
        <v>1666338</v>
      </c>
      <c r="R47" s="25"/>
      <c r="S47" s="25"/>
      <c r="V47" s="20"/>
    </row>
    <row r="48" spans="1:22">
      <c r="A48" s="26" t="s">
        <v>231</v>
      </c>
      <c r="B48" s="24" t="s">
        <v>230</v>
      </c>
      <c r="C48" s="25">
        <v>1563931</v>
      </c>
      <c r="D48" s="25">
        <v>1.8</v>
      </c>
      <c r="E48" s="25">
        <f t="shared" si="14"/>
        <v>28151</v>
      </c>
      <c r="F48" s="25"/>
      <c r="G48" s="25">
        <f t="shared" si="0"/>
        <v>547376</v>
      </c>
      <c r="H48" s="25">
        <f t="shared" si="1"/>
        <v>45615</v>
      </c>
      <c r="I48" s="25">
        <f t="shared" si="2"/>
        <v>0</v>
      </c>
      <c r="J48" s="25">
        <f t="shared" si="3"/>
        <v>0</v>
      </c>
      <c r="K48" s="25">
        <f t="shared" si="4"/>
        <v>818849</v>
      </c>
      <c r="L48" s="25">
        <f t="shared" si="5"/>
        <v>68237</v>
      </c>
      <c r="M48" s="25">
        <f t="shared" si="6"/>
        <v>852967</v>
      </c>
      <c r="N48" s="25">
        <f t="shared" si="7"/>
        <v>71081</v>
      </c>
      <c r="O48" s="25">
        <f t="shared" si="8"/>
        <v>1251018</v>
      </c>
      <c r="P48" s="25">
        <f t="shared" si="9"/>
        <v>104262</v>
      </c>
      <c r="Q48" s="25">
        <f t="shared" si="10"/>
        <v>1777015</v>
      </c>
      <c r="R48" s="25"/>
      <c r="S48" s="25"/>
      <c r="V48" s="20"/>
    </row>
    <row r="49" spans="1:22">
      <c r="A49" s="26" t="s">
        <v>233</v>
      </c>
      <c r="B49" s="24" t="s">
        <v>232</v>
      </c>
      <c r="C49" s="25">
        <v>1027665</v>
      </c>
      <c r="D49" s="25">
        <v>3.73</v>
      </c>
      <c r="E49" s="25">
        <f t="shared" si="14"/>
        <v>38332</v>
      </c>
      <c r="F49" s="25"/>
      <c r="G49" s="25">
        <f t="shared" si="0"/>
        <v>513833</v>
      </c>
      <c r="H49" s="25">
        <f t="shared" si="1"/>
        <v>42819</v>
      </c>
      <c r="I49" s="25">
        <f t="shared" si="2"/>
        <v>49767</v>
      </c>
      <c r="J49" s="25">
        <f t="shared" si="3"/>
        <v>74000</v>
      </c>
      <c r="K49" s="25">
        <f t="shared" si="4"/>
        <v>616292</v>
      </c>
      <c r="L49" s="25">
        <f t="shared" si="5"/>
        <v>51358</v>
      </c>
      <c r="M49" s="25">
        <f t="shared" si="6"/>
        <v>641971</v>
      </c>
      <c r="N49" s="25">
        <f t="shared" si="7"/>
        <v>53498</v>
      </c>
      <c r="O49" s="25">
        <f t="shared" si="8"/>
        <v>941557</v>
      </c>
      <c r="P49" s="25">
        <f t="shared" si="9"/>
        <v>68511</v>
      </c>
      <c r="Q49" s="25">
        <f t="shared" si="10"/>
        <v>1337439</v>
      </c>
      <c r="R49" s="25"/>
      <c r="S49" s="25"/>
      <c r="V49" s="20"/>
    </row>
    <row r="50" spans="1:22">
      <c r="A50" s="26" t="s">
        <v>235</v>
      </c>
      <c r="B50" s="24" t="s">
        <v>234</v>
      </c>
      <c r="C50" s="25">
        <v>1139113</v>
      </c>
      <c r="D50" s="25">
        <v>3.73</v>
      </c>
      <c r="E50" s="25">
        <f t="shared" si="14"/>
        <v>42489</v>
      </c>
      <c r="F50" s="25"/>
      <c r="G50" s="25">
        <f t="shared" si="0"/>
        <v>569557</v>
      </c>
      <c r="H50" s="25">
        <f t="shared" si="1"/>
        <v>47463</v>
      </c>
      <c r="I50" s="25">
        <f t="shared" si="2"/>
        <v>49767</v>
      </c>
      <c r="J50" s="25">
        <f t="shared" si="3"/>
        <v>74000</v>
      </c>
      <c r="K50" s="25">
        <f t="shared" si="4"/>
        <v>676416</v>
      </c>
      <c r="L50" s="25">
        <f t="shared" si="5"/>
        <v>56368</v>
      </c>
      <c r="M50" s="25">
        <f t="shared" si="6"/>
        <v>704600</v>
      </c>
      <c r="N50" s="25">
        <f t="shared" si="7"/>
        <v>58717</v>
      </c>
      <c r="O50" s="25">
        <f t="shared" si="8"/>
        <v>1033413</v>
      </c>
      <c r="P50" s="25">
        <f t="shared" si="9"/>
        <v>75941</v>
      </c>
      <c r="Q50" s="25">
        <f t="shared" si="10"/>
        <v>1467917</v>
      </c>
      <c r="R50" s="25"/>
      <c r="S50" s="25"/>
      <c r="V50" s="20"/>
    </row>
    <row r="51" spans="1:22">
      <c r="A51" s="26" t="s">
        <v>237</v>
      </c>
      <c r="B51" s="24" t="s">
        <v>236</v>
      </c>
      <c r="C51" s="25">
        <v>1311843</v>
      </c>
      <c r="D51" s="25">
        <v>3.73</v>
      </c>
      <c r="E51" s="25">
        <f t="shared" si="14"/>
        <v>48932</v>
      </c>
      <c r="F51" s="25"/>
      <c r="G51" s="25">
        <f t="shared" si="0"/>
        <v>655922</v>
      </c>
      <c r="H51" s="25">
        <f t="shared" si="1"/>
        <v>54660</v>
      </c>
      <c r="I51" s="25">
        <f t="shared" si="2"/>
        <v>49767</v>
      </c>
      <c r="J51" s="25">
        <f t="shared" si="3"/>
        <v>0</v>
      </c>
      <c r="K51" s="25">
        <f t="shared" si="4"/>
        <v>732601</v>
      </c>
      <c r="L51" s="25">
        <f t="shared" si="5"/>
        <v>61050</v>
      </c>
      <c r="M51" s="25">
        <f t="shared" si="6"/>
        <v>763126</v>
      </c>
      <c r="N51" s="25">
        <f t="shared" si="7"/>
        <v>63594</v>
      </c>
      <c r="O51" s="25">
        <f t="shared" si="8"/>
        <v>1119251</v>
      </c>
      <c r="P51" s="25">
        <f t="shared" si="9"/>
        <v>87456</v>
      </c>
      <c r="Q51" s="25">
        <f t="shared" si="10"/>
        <v>1589846</v>
      </c>
      <c r="R51" s="25"/>
      <c r="S51" s="25"/>
      <c r="V51" s="20"/>
    </row>
    <row r="52" spans="1:22">
      <c r="A52" s="26" t="s">
        <v>239</v>
      </c>
      <c r="B52" s="24" t="s">
        <v>238</v>
      </c>
      <c r="C52" s="25">
        <v>1027665</v>
      </c>
      <c r="D52" s="25">
        <v>3.73</v>
      </c>
      <c r="E52" s="25">
        <f t="shared" si="14"/>
        <v>38332</v>
      </c>
      <c r="F52" s="25"/>
      <c r="G52" s="25">
        <f t="shared" si="0"/>
        <v>513833</v>
      </c>
      <c r="H52" s="25">
        <f t="shared" si="1"/>
        <v>42819</v>
      </c>
      <c r="I52" s="25">
        <f t="shared" si="2"/>
        <v>49767</v>
      </c>
      <c r="J52" s="25">
        <f t="shared" si="3"/>
        <v>74000</v>
      </c>
      <c r="K52" s="25">
        <f t="shared" si="4"/>
        <v>616292</v>
      </c>
      <c r="L52" s="25">
        <f t="shared" si="5"/>
        <v>51358</v>
      </c>
      <c r="M52" s="25">
        <f t="shared" si="6"/>
        <v>641971</v>
      </c>
      <c r="N52" s="25">
        <f t="shared" si="7"/>
        <v>53498</v>
      </c>
      <c r="O52" s="25">
        <f t="shared" si="8"/>
        <v>941557</v>
      </c>
      <c r="P52" s="25">
        <f t="shared" si="9"/>
        <v>68511</v>
      </c>
      <c r="Q52" s="25">
        <f t="shared" si="10"/>
        <v>1337439</v>
      </c>
      <c r="R52" s="25"/>
      <c r="S52" s="25"/>
      <c r="V52" s="20"/>
    </row>
    <row r="53" spans="1:22">
      <c r="A53" s="26" t="s">
        <v>243</v>
      </c>
      <c r="B53" s="24" t="s">
        <v>242</v>
      </c>
      <c r="C53" s="25">
        <v>1139113</v>
      </c>
      <c r="D53" s="25">
        <v>3.73</v>
      </c>
      <c r="E53" s="25">
        <f t="shared" si="14"/>
        <v>42489</v>
      </c>
      <c r="F53" s="25"/>
      <c r="G53" s="25">
        <f t="shared" si="0"/>
        <v>569557</v>
      </c>
      <c r="H53" s="25">
        <f t="shared" si="1"/>
        <v>47463</v>
      </c>
      <c r="I53" s="25">
        <f t="shared" si="2"/>
        <v>49767</v>
      </c>
      <c r="J53" s="25">
        <f t="shared" si="3"/>
        <v>74000</v>
      </c>
      <c r="K53" s="25">
        <f t="shared" si="4"/>
        <v>676416</v>
      </c>
      <c r="L53" s="25">
        <f t="shared" si="5"/>
        <v>56368</v>
      </c>
      <c r="M53" s="25">
        <f t="shared" si="6"/>
        <v>704600</v>
      </c>
      <c r="N53" s="25">
        <f t="shared" si="7"/>
        <v>58717</v>
      </c>
      <c r="O53" s="25">
        <f t="shared" si="8"/>
        <v>1033413</v>
      </c>
      <c r="P53" s="25">
        <f t="shared" si="9"/>
        <v>75941</v>
      </c>
      <c r="Q53" s="25">
        <f t="shared" si="10"/>
        <v>1467917</v>
      </c>
      <c r="R53" s="25"/>
      <c r="S53" s="25"/>
      <c r="V53" s="20"/>
    </row>
    <row r="54" spans="1:22">
      <c r="A54" s="26" t="s">
        <v>249</v>
      </c>
      <c r="B54" s="24" t="s">
        <v>248</v>
      </c>
      <c r="C54" s="25">
        <v>1164067</v>
      </c>
      <c r="D54" s="25">
        <v>3.73</v>
      </c>
      <c r="E54" s="25">
        <f t="shared" si="14"/>
        <v>43420</v>
      </c>
      <c r="F54" s="25"/>
      <c r="G54" s="25">
        <f t="shared" si="0"/>
        <v>582034</v>
      </c>
      <c r="H54" s="25">
        <f t="shared" si="1"/>
        <v>48503</v>
      </c>
      <c r="I54" s="25">
        <f t="shared" si="2"/>
        <v>49767</v>
      </c>
      <c r="J54" s="25">
        <f t="shared" si="3"/>
        <v>74000</v>
      </c>
      <c r="K54" s="25">
        <f t="shared" si="4"/>
        <v>689879</v>
      </c>
      <c r="L54" s="25">
        <f t="shared" si="5"/>
        <v>57490</v>
      </c>
      <c r="M54" s="25">
        <f t="shared" si="6"/>
        <v>718624</v>
      </c>
      <c r="N54" s="25">
        <f t="shared" si="7"/>
        <v>59885</v>
      </c>
      <c r="O54" s="25">
        <f t="shared" si="8"/>
        <v>1053981</v>
      </c>
      <c r="P54" s="25">
        <f t="shared" si="9"/>
        <v>77604</v>
      </c>
      <c r="Q54" s="25">
        <f t="shared" si="10"/>
        <v>1497132</v>
      </c>
      <c r="R54" s="25"/>
      <c r="S54" s="25"/>
      <c r="V54" s="20"/>
    </row>
    <row r="55" spans="1:22">
      <c r="A55" s="26" t="s">
        <v>257</v>
      </c>
      <c r="B55" s="24" t="s">
        <v>256</v>
      </c>
      <c r="C55" s="25">
        <v>1139113</v>
      </c>
      <c r="D55" s="25">
        <v>3.73</v>
      </c>
      <c r="E55" s="25">
        <f t="shared" si="14"/>
        <v>42489</v>
      </c>
      <c r="F55" s="25"/>
      <c r="G55" s="25">
        <f t="shared" si="0"/>
        <v>569557</v>
      </c>
      <c r="H55" s="25">
        <f t="shared" si="1"/>
        <v>47463</v>
      </c>
      <c r="I55" s="25">
        <f t="shared" si="2"/>
        <v>49767</v>
      </c>
      <c r="J55" s="25">
        <f t="shared" si="3"/>
        <v>74000</v>
      </c>
      <c r="K55" s="25">
        <f t="shared" si="4"/>
        <v>676416</v>
      </c>
      <c r="L55" s="25">
        <f t="shared" si="5"/>
        <v>56368</v>
      </c>
      <c r="M55" s="25">
        <f t="shared" si="6"/>
        <v>704600</v>
      </c>
      <c r="N55" s="25">
        <f t="shared" si="7"/>
        <v>58717</v>
      </c>
      <c r="O55" s="25">
        <f t="shared" si="8"/>
        <v>1033413</v>
      </c>
      <c r="P55" s="25">
        <f t="shared" si="9"/>
        <v>75941</v>
      </c>
      <c r="Q55" s="25">
        <f t="shared" si="10"/>
        <v>1467917</v>
      </c>
      <c r="R55" s="25"/>
      <c r="S55" s="25"/>
      <c r="V55" s="20"/>
    </row>
    <row r="56" spans="1:22">
      <c r="A56" s="26" t="s">
        <v>259</v>
      </c>
      <c r="B56" s="24" t="s">
        <v>258</v>
      </c>
      <c r="C56" s="25">
        <v>1387491</v>
      </c>
      <c r="D56" s="25">
        <v>3.73</v>
      </c>
      <c r="E56" s="25">
        <f t="shared" si="14"/>
        <v>51753</v>
      </c>
      <c r="F56" s="25"/>
      <c r="G56" s="25">
        <f t="shared" si="0"/>
        <v>693746</v>
      </c>
      <c r="H56" s="25">
        <f t="shared" si="1"/>
        <v>57812</v>
      </c>
      <c r="I56" s="25">
        <f t="shared" si="2"/>
        <v>49767</v>
      </c>
      <c r="J56" s="25">
        <f t="shared" si="3"/>
        <v>0</v>
      </c>
      <c r="K56" s="25">
        <f t="shared" si="4"/>
        <v>773412</v>
      </c>
      <c r="L56" s="25">
        <f t="shared" si="5"/>
        <v>64451</v>
      </c>
      <c r="M56" s="25">
        <f t="shared" si="6"/>
        <v>805637</v>
      </c>
      <c r="N56" s="25">
        <f t="shared" si="7"/>
        <v>67136</v>
      </c>
      <c r="O56" s="25">
        <f t="shared" si="8"/>
        <v>1181601</v>
      </c>
      <c r="P56" s="25">
        <f t="shared" si="9"/>
        <v>92499</v>
      </c>
      <c r="Q56" s="25">
        <f t="shared" si="10"/>
        <v>1678410</v>
      </c>
      <c r="R56" s="25"/>
      <c r="S56" s="25"/>
      <c r="V56" s="20"/>
    </row>
    <row r="57" spans="1:22">
      <c r="A57" s="26" t="s">
        <v>261</v>
      </c>
      <c r="B57" s="24" t="s">
        <v>260</v>
      </c>
      <c r="C57" s="25">
        <v>1534352</v>
      </c>
      <c r="D57" s="25">
        <v>3.73</v>
      </c>
      <c r="E57" s="25">
        <f t="shared" si="14"/>
        <v>57231</v>
      </c>
      <c r="F57" s="25"/>
      <c r="G57" s="25">
        <f t="shared" si="0"/>
        <v>537023</v>
      </c>
      <c r="H57" s="25">
        <f t="shared" si="1"/>
        <v>44752</v>
      </c>
      <c r="I57" s="25">
        <f t="shared" si="2"/>
        <v>0</v>
      </c>
      <c r="J57" s="25">
        <f t="shared" si="3"/>
        <v>0</v>
      </c>
      <c r="K57" s="25">
        <f t="shared" si="4"/>
        <v>818168</v>
      </c>
      <c r="L57" s="25">
        <f t="shared" si="5"/>
        <v>68181</v>
      </c>
      <c r="M57" s="25">
        <f t="shared" si="6"/>
        <v>852258</v>
      </c>
      <c r="N57" s="25">
        <f t="shared" si="7"/>
        <v>71022</v>
      </c>
      <c r="O57" s="25">
        <f t="shared" si="8"/>
        <v>1249978</v>
      </c>
      <c r="P57" s="25">
        <f t="shared" si="9"/>
        <v>102290</v>
      </c>
      <c r="Q57" s="25">
        <f t="shared" si="10"/>
        <v>1775538</v>
      </c>
      <c r="R57" s="25"/>
      <c r="S57" s="25"/>
      <c r="V57" s="20"/>
    </row>
    <row r="58" spans="1:22">
      <c r="A58" s="26" t="s">
        <v>263</v>
      </c>
      <c r="B58" s="24" t="s">
        <v>262</v>
      </c>
      <c r="C58" s="25">
        <v>1139113</v>
      </c>
      <c r="D58" s="25">
        <v>3.73</v>
      </c>
      <c r="E58" s="25">
        <f t="shared" si="14"/>
        <v>42489</v>
      </c>
      <c r="F58" s="25"/>
      <c r="G58" s="25">
        <f t="shared" si="0"/>
        <v>569557</v>
      </c>
      <c r="H58" s="25">
        <f t="shared" si="1"/>
        <v>47463</v>
      </c>
      <c r="I58" s="25">
        <f t="shared" si="2"/>
        <v>49767</v>
      </c>
      <c r="J58" s="25">
        <f t="shared" si="3"/>
        <v>74000</v>
      </c>
      <c r="K58" s="25">
        <f t="shared" si="4"/>
        <v>676416</v>
      </c>
      <c r="L58" s="25">
        <f t="shared" si="5"/>
        <v>56368</v>
      </c>
      <c r="M58" s="25">
        <f t="shared" si="6"/>
        <v>704600</v>
      </c>
      <c r="N58" s="25">
        <f t="shared" si="7"/>
        <v>58717</v>
      </c>
      <c r="O58" s="25">
        <f t="shared" si="8"/>
        <v>1033413</v>
      </c>
      <c r="P58" s="25">
        <f t="shared" si="9"/>
        <v>75941</v>
      </c>
      <c r="Q58" s="25">
        <f t="shared" si="10"/>
        <v>1467917</v>
      </c>
      <c r="R58" s="25"/>
      <c r="S58" s="25"/>
      <c r="V58" s="20"/>
    </row>
    <row r="59" spans="1:22">
      <c r="A59" s="26" t="s">
        <v>265</v>
      </c>
      <c r="B59" s="24" t="s">
        <v>264</v>
      </c>
      <c r="C59" s="25">
        <v>1253616</v>
      </c>
      <c r="D59" s="25">
        <v>3.73</v>
      </c>
      <c r="E59" s="25">
        <f t="shared" si="14"/>
        <v>46760</v>
      </c>
      <c r="F59" s="25"/>
      <c r="G59" s="25">
        <f t="shared" si="0"/>
        <v>626808</v>
      </c>
      <c r="H59" s="25">
        <f t="shared" si="1"/>
        <v>52234</v>
      </c>
      <c r="I59" s="25">
        <f t="shared" si="2"/>
        <v>49767</v>
      </c>
      <c r="J59" s="25">
        <f t="shared" si="3"/>
        <v>74000</v>
      </c>
      <c r="K59" s="25">
        <f t="shared" si="4"/>
        <v>738189</v>
      </c>
      <c r="L59" s="25">
        <f t="shared" si="5"/>
        <v>61516</v>
      </c>
      <c r="M59" s="25">
        <f t="shared" si="6"/>
        <v>768947</v>
      </c>
      <c r="N59" s="25">
        <f t="shared" si="7"/>
        <v>64079</v>
      </c>
      <c r="O59" s="25">
        <f t="shared" si="8"/>
        <v>1127788</v>
      </c>
      <c r="P59" s="25">
        <f t="shared" si="9"/>
        <v>83574</v>
      </c>
      <c r="Q59" s="25">
        <f t="shared" si="10"/>
        <v>1601972</v>
      </c>
      <c r="R59" s="25"/>
      <c r="S59" s="25"/>
      <c r="V59" s="20"/>
    </row>
    <row r="60" spans="1:22">
      <c r="A60" s="26" t="s">
        <v>267</v>
      </c>
      <c r="B60" s="24" t="s">
        <v>266</v>
      </c>
      <c r="C60" s="25">
        <v>1280090</v>
      </c>
      <c r="D60" s="25">
        <v>3.73</v>
      </c>
      <c r="E60" s="25">
        <f t="shared" si="14"/>
        <v>47747</v>
      </c>
      <c r="F60" s="25"/>
      <c r="G60" s="25">
        <f t="shared" si="0"/>
        <v>640045</v>
      </c>
      <c r="H60" s="25">
        <f t="shared" si="1"/>
        <v>53337</v>
      </c>
      <c r="I60" s="25">
        <f t="shared" si="2"/>
        <v>49767</v>
      </c>
      <c r="J60" s="25">
        <f t="shared" si="3"/>
        <v>74000</v>
      </c>
      <c r="K60" s="25">
        <f t="shared" si="4"/>
        <v>752471</v>
      </c>
      <c r="L60" s="25">
        <f t="shared" si="5"/>
        <v>62706</v>
      </c>
      <c r="M60" s="25">
        <f t="shared" si="6"/>
        <v>783824</v>
      </c>
      <c r="N60" s="25">
        <f t="shared" si="7"/>
        <v>65319</v>
      </c>
      <c r="O60" s="25">
        <f t="shared" si="8"/>
        <v>1149608</v>
      </c>
      <c r="P60" s="25">
        <f t="shared" si="9"/>
        <v>85339</v>
      </c>
      <c r="Q60" s="25">
        <f t="shared" si="10"/>
        <v>1632966</v>
      </c>
      <c r="R60" s="25"/>
      <c r="S60" s="25"/>
      <c r="V60" s="20"/>
    </row>
    <row r="61" spans="1:22">
      <c r="A61" s="26" t="s">
        <v>269</v>
      </c>
      <c r="B61" s="24" t="s">
        <v>268</v>
      </c>
      <c r="C61" s="25">
        <v>1387491</v>
      </c>
      <c r="D61" s="25">
        <v>3.73</v>
      </c>
      <c r="E61" s="25">
        <f t="shared" si="14"/>
        <v>51753</v>
      </c>
      <c r="F61" s="25"/>
      <c r="G61" s="25">
        <f t="shared" si="0"/>
        <v>693746</v>
      </c>
      <c r="H61" s="25">
        <f t="shared" si="1"/>
        <v>57812</v>
      </c>
      <c r="I61" s="25">
        <f t="shared" si="2"/>
        <v>49767</v>
      </c>
      <c r="J61" s="25">
        <f t="shared" si="3"/>
        <v>0</v>
      </c>
      <c r="K61" s="25">
        <f t="shared" si="4"/>
        <v>773412</v>
      </c>
      <c r="L61" s="25">
        <f t="shared" si="5"/>
        <v>64451</v>
      </c>
      <c r="M61" s="25">
        <f t="shared" si="6"/>
        <v>805637</v>
      </c>
      <c r="N61" s="25">
        <f t="shared" si="7"/>
        <v>67136</v>
      </c>
      <c r="O61" s="25">
        <f t="shared" si="8"/>
        <v>1181601</v>
      </c>
      <c r="P61" s="25">
        <f t="shared" si="9"/>
        <v>92499</v>
      </c>
      <c r="Q61" s="25">
        <f t="shared" si="10"/>
        <v>1678410</v>
      </c>
      <c r="R61" s="25"/>
      <c r="S61" s="25"/>
      <c r="V61" s="20"/>
    </row>
    <row r="62" spans="1:22">
      <c r="A62" s="26" t="s">
        <v>271</v>
      </c>
      <c r="B62" s="24" t="s">
        <v>270</v>
      </c>
      <c r="C62" s="25">
        <v>1534352</v>
      </c>
      <c r="D62" s="25">
        <v>3.73</v>
      </c>
      <c r="E62" s="25">
        <f t="shared" si="14"/>
        <v>57231</v>
      </c>
      <c r="F62" s="25"/>
      <c r="G62" s="25">
        <f t="shared" si="0"/>
        <v>537023</v>
      </c>
      <c r="H62" s="25">
        <f t="shared" si="1"/>
        <v>44752</v>
      </c>
      <c r="I62" s="25">
        <f t="shared" si="2"/>
        <v>0</v>
      </c>
      <c r="J62" s="25">
        <f t="shared" si="3"/>
        <v>0</v>
      </c>
      <c r="K62" s="25">
        <f t="shared" si="4"/>
        <v>818168</v>
      </c>
      <c r="L62" s="25">
        <f t="shared" si="5"/>
        <v>68181</v>
      </c>
      <c r="M62" s="25">
        <f t="shared" si="6"/>
        <v>852258</v>
      </c>
      <c r="N62" s="25">
        <f t="shared" si="7"/>
        <v>71022</v>
      </c>
      <c r="O62" s="25">
        <f t="shared" si="8"/>
        <v>1249978</v>
      </c>
      <c r="P62" s="25">
        <f t="shared" si="9"/>
        <v>102290</v>
      </c>
      <c r="Q62" s="25">
        <f t="shared" si="10"/>
        <v>1775538</v>
      </c>
      <c r="R62" s="25"/>
      <c r="S62" s="25"/>
      <c r="V62" s="20"/>
    </row>
    <row r="63" spans="1:22">
      <c r="A63" s="26" t="s">
        <v>273</v>
      </c>
      <c r="B63" s="24" t="s">
        <v>272</v>
      </c>
      <c r="C63" s="25">
        <v>1847887</v>
      </c>
      <c r="D63" s="25">
        <v>3.73</v>
      </c>
      <c r="E63" s="25">
        <f t="shared" si="14"/>
        <v>68926</v>
      </c>
      <c r="F63" s="25"/>
      <c r="G63" s="25">
        <f t="shared" si="0"/>
        <v>646760</v>
      </c>
      <c r="H63" s="25">
        <f t="shared" si="1"/>
        <v>53897</v>
      </c>
      <c r="I63" s="25">
        <f t="shared" si="2"/>
        <v>0</v>
      </c>
      <c r="J63" s="25">
        <f t="shared" si="3"/>
        <v>0</v>
      </c>
      <c r="K63" s="25">
        <f t="shared" si="4"/>
        <v>985355</v>
      </c>
      <c r="L63" s="25">
        <f t="shared" si="5"/>
        <v>82113</v>
      </c>
      <c r="M63" s="25">
        <f t="shared" si="6"/>
        <v>1026412</v>
      </c>
      <c r="N63" s="25">
        <f t="shared" si="7"/>
        <v>85534</v>
      </c>
      <c r="O63" s="25">
        <f t="shared" si="8"/>
        <v>1505404</v>
      </c>
      <c r="P63" s="25">
        <f t="shared" si="9"/>
        <v>123192</v>
      </c>
      <c r="Q63" s="25">
        <f t="shared" si="10"/>
        <v>2138357</v>
      </c>
      <c r="R63" s="25"/>
      <c r="S63" s="25"/>
      <c r="V63" s="20"/>
    </row>
    <row r="64" spans="1:22"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V64" s="20"/>
    </row>
    <row r="65" spans="1:22">
      <c r="A65" s="26"/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V65" s="20"/>
    </row>
    <row r="66" spans="1:22">
      <c r="A66" s="26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V66" s="20"/>
    </row>
    <row r="67" spans="1:22">
      <c r="A67" s="26" t="s">
        <v>207</v>
      </c>
      <c r="B67" s="24" t="s">
        <v>206</v>
      </c>
      <c r="C67" s="25">
        <v>2496803</v>
      </c>
      <c r="D67" s="25"/>
      <c r="E67" s="25"/>
      <c r="F67" s="25"/>
      <c r="G67" s="25">
        <f t="shared" ref="G67:G76" si="15">ROUND((IF(C67&gt;=1395608,+C67*35%,+C67*50%)),0)</f>
        <v>873881</v>
      </c>
      <c r="H67" s="25">
        <f t="shared" ref="H67:H76" si="16">ROUND((+G67/12),0)</f>
        <v>72823</v>
      </c>
      <c r="I67" s="25">
        <f t="shared" ref="I67:I76" si="17">IF(C67&gt;=1395608,0,49767)</f>
        <v>0</v>
      </c>
      <c r="J67" s="25">
        <f t="shared" ref="J67:J76" si="18">IF(C67&gt;=1288700,0,74000)</f>
        <v>0</v>
      </c>
      <c r="K67" s="25">
        <f t="shared" ref="K67:K76" si="19">ROUND(((+C67+E67+F67+H67+I67+J67)/2),0)</f>
        <v>1284813</v>
      </c>
      <c r="L67" s="25">
        <f t="shared" ref="L67:L76" si="20">ROUND((+K67/12),0)</f>
        <v>107068</v>
      </c>
      <c r="M67" s="25">
        <f>ROUND(((+C67+E67+F67+H67+I67+J67+L67)),0)</f>
        <v>2676694</v>
      </c>
      <c r="N67" s="25">
        <f t="shared" ref="N67:N76" si="21">ROUND((+M67/12),0)</f>
        <v>223058</v>
      </c>
      <c r="O67" s="25">
        <f>ROUND(((+C67+E67+F67+H67+I67+J67+L67)/30*30),0)</f>
        <v>2676694</v>
      </c>
      <c r="P67" s="25">
        <f t="shared" ref="P67:P76" si="22">ROUND((+C67/30*2),0)</f>
        <v>166454</v>
      </c>
      <c r="Q67" s="25">
        <f t="shared" ref="Q67:Q76" si="23">(+C67+E67+F67+H67++I67+J67+L67+N67)</f>
        <v>2899752</v>
      </c>
      <c r="R67" s="25">
        <f t="shared" ref="R67:R76" si="24">ROUND((+C67*7%),0)</f>
        <v>174776</v>
      </c>
      <c r="S67" s="25">
        <f t="shared" ref="S67:S76" si="25">ROUND((+C67*30%),0)</f>
        <v>749041</v>
      </c>
      <c r="V67" s="20"/>
    </row>
    <row r="68" spans="1:22">
      <c r="A68" s="26" t="s">
        <v>195</v>
      </c>
      <c r="B68" s="24" t="s">
        <v>194</v>
      </c>
      <c r="C68" s="25">
        <v>1952804</v>
      </c>
      <c r="D68" s="25">
        <v>2.2200000000000002</v>
      </c>
      <c r="E68" s="25">
        <f t="shared" ref="E68:E69" si="26">ROUND((+C68*D68%),0)</f>
        <v>43352</v>
      </c>
      <c r="F68" s="25"/>
      <c r="G68" s="25">
        <f t="shared" si="15"/>
        <v>683481</v>
      </c>
      <c r="H68" s="25">
        <f t="shared" si="16"/>
        <v>56957</v>
      </c>
      <c r="I68" s="25">
        <f t="shared" si="17"/>
        <v>0</v>
      </c>
      <c r="J68" s="25">
        <f t="shared" si="18"/>
        <v>0</v>
      </c>
      <c r="K68" s="25">
        <f t="shared" si="19"/>
        <v>1026557</v>
      </c>
      <c r="L68" s="25">
        <f t="shared" si="20"/>
        <v>85546</v>
      </c>
      <c r="M68" s="25">
        <f t="shared" ref="M68:M76" si="27">ROUND(((+C68+E68+F68+H68+I68+J68+L68)),0)</f>
        <v>2138659</v>
      </c>
      <c r="N68" s="25">
        <f t="shared" si="21"/>
        <v>178222</v>
      </c>
      <c r="O68" s="25">
        <f t="shared" ref="O68:O76" si="28">ROUND(((+C68+E68+F68+H68+I68+J68+L68)/30*30),0)</f>
        <v>2138659</v>
      </c>
      <c r="P68" s="25">
        <f t="shared" si="22"/>
        <v>130187</v>
      </c>
      <c r="Q68" s="25">
        <f t="shared" si="23"/>
        <v>2316881</v>
      </c>
      <c r="R68" s="25">
        <f t="shared" si="24"/>
        <v>136696</v>
      </c>
      <c r="S68" s="25">
        <f t="shared" si="25"/>
        <v>585841</v>
      </c>
      <c r="V68" s="20"/>
    </row>
    <row r="69" spans="1:22">
      <c r="A69" s="26" t="s">
        <v>197</v>
      </c>
      <c r="B69" s="24" t="s">
        <v>196</v>
      </c>
      <c r="C69" s="25">
        <v>1952804</v>
      </c>
      <c r="D69" s="25">
        <v>2.2200000000000002</v>
      </c>
      <c r="E69" s="25">
        <f t="shared" si="26"/>
        <v>43352</v>
      </c>
      <c r="F69" s="25"/>
      <c r="G69" s="25">
        <f t="shared" si="15"/>
        <v>683481</v>
      </c>
      <c r="H69" s="25">
        <f t="shared" si="16"/>
        <v>56957</v>
      </c>
      <c r="I69" s="25">
        <f t="shared" si="17"/>
        <v>0</v>
      </c>
      <c r="J69" s="25">
        <f t="shared" si="18"/>
        <v>0</v>
      </c>
      <c r="K69" s="25">
        <f t="shared" si="19"/>
        <v>1026557</v>
      </c>
      <c r="L69" s="25">
        <f t="shared" si="20"/>
        <v>85546</v>
      </c>
      <c r="M69" s="25">
        <f t="shared" si="27"/>
        <v>2138659</v>
      </c>
      <c r="N69" s="25">
        <f t="shared" si="21"/>
        <v>178222</v>
      </c>
      <c r="O69" s="25">
        <f t="shared" si="28"/>
        <v>2138659</v>
      </c>
      <c r="P69" s="25">
        <f t="shared" si="22"/>
        <v>130187</v>
      </c>
      <c r="Q69" s="25">
        <f t="shared" si="23"/>
        <v>2316881</v>
      </c>
      <c r="R69" s="25">
        <f t="shared" si="24"/>
        <v>136696</v>
      </c>
      <c r="S69" s="25">
        <f t="shared" si="25"/>
        <v>585841</v>
      </c>
      <c r="V69" s="20"/>
    </row>
    <row r="70" spans="1:22">
      <c r="A70" s="26" t="s">
        <v>255</v>
      </c>
      <c r="B70" s="24" t="s">
        <v>254</v>
      </c>
      <c r="C70" s="25">
        <v>1445886</v>
      </c>
      <c r="D70" s="25"/>
      <c r="E70" s="25"/>
      <c r="F70" s="27">
        <v>556301</v>
      </c>
      <c r="G70" s="25">
        <f t="shared" si="15"/>
        <v>506060</v>
      </c>
      <c r="H70" s="25">
        <f t="shared" si="16"/>
        <v>42172</v>
      </c>
      <c r="I70" s="25">
        <f t="shared" si="17"/>
        <v>0</v>
      </c>
      <c r="J70" s="25">
        <f t="shared" si="18"/>
        <v>0</v>
      </c>
      <c r="K70" s="25">
        <f t="shared" si="19"/>
        <v>1022180</v>
      </c>
      <c r="L70" s="25">
        <f t="shared" si="20"/>
        <v>85182</v>
      </c>
      <c r="M70" s="25">
        <f t="shared" si="27"/>
        <v>2129541</v>
      </c>
      <c r="N70" s="25">
        <f t="shared" si="21"/>
        <v>177462</v>
      </c>
      <c r="O70" s="25">
        <f t="shared" si="28"/>
        <v>2129541</v>
      </c>
      <c r="P70" s="25">
        <f t="shared" si="22"/>
        <v>96392</v>
      </c>
      <c r="Q70" s="25">
        <f t="shared" si="23"/>
        <v>2307003</v>
      </c>
      <c r="R70" s="25">
        <f t="shared" si="24"/>
        <v>101212</v>
      </c>
      <c r="S70" s="25">
        <f t="shared" si="25"/>
        <v>433766</v>
      </c>
      <c r="T70" s="28">
        <f>+C70+F70+I70+J70+R70+S70</f>
        <v>2537165</v>
      </c>
      <c r="V70" s="20"/>
    </row>
    <row r="71" spans="1:22">
      <c r="A71" s="26" t="s">
        <v>241</v>
      </c>
      <c r="B71" s="24" t="s">
        <v>240</v>
      </c>
      <c r="C71" s="25">
        <v>1311843</v>
      </c>
      <c r="D71" s="25"/>
      <c r="E71" s="25"/>
      <c r="F71" s="27">
        <v>555950</v>
      </c>
      <c r="G71" s="25">
        <f t="shared" si="15"/>
        <v>655922</v>
      </c>
      <c r="H71" s="25">
        <f t="shared" si="16"/>
        <v>54660</v>
      </c>
      <c r="I71" s="25">
        <f t="shared" si="17"/>
        <v>49767</v>
      </c>
      <c r="J71" s="25">
        <f t="shared" si="18"/>
        <v>0</v>
      </c>
      <c r="K71" s="25">
        <f t="shared" si="19"/>
        <v>986110</v>
      </c>
      <c r="L71" s="25">
        <f t="shared" si="20"/>
        <v>82176</v>
      </c>
      <c r="M71" s="25">
        <f t="shared" si="27"/>
        <v>2054396</v>
      </c>
      <c r="N71" s="25">
        <f t="shared" si="21"/>
        <v>171200</v>
      </c>
      <c r="O71" s="25">
        <f t="shared" si="28"/>
        <v>2054396</v>
      </c>
      <c r="P71" s="25">
        <f t="shared" si="22"/>
        <v>87456</v>
      </c>
      <c r="Q71" s="25">
        <f t="shared" si="23"/>
        <v>2225596</v>
      </c>
      <c r="R71" s="25">
        <f t="shared" si="24"/>
        <v>91829</v>
      </c>
      <c r="S71" s="25">
        <f t="shared" si="25"/>
        <v>393553</v>
      </c>
      <c r="T71" s="28">
        <f t="shared" ref="T71:T72" si="29">+C71+F71+I71+J71+R71+S71</f>
        <v>2402942</v>
      </c>
      <c r="V71" s="20"/>
    </row>
    <row r="72" spans="1:22">
      <c r="A72" s="26" t="s">
        <v>275</v>
      </c>
      <c r="B72" s="24" t="s">
        <v>274</v>
      </c>
      <c r="C72" s="25">
        <v>1253616</v>
      </c>
      <c r="D72" s="25"/>
      <c r="E72" s="25"/>
      <c r="F72" s="27">
        <v>587272</v>
      </c>
      <c r="G72" s="25">
        <f t="shared" si="15"/>
        <v>626808</v>
      </c>
      <c r="H72" s="25">
        <f t="shared" si="16"/>
        <v>52234</v>
      </c>
      <c r="I72" s="25">
        <f t="shared" si="17"/>
        <v>49767</v>
      </c>
      <c r="J72" s="25">
        <f t="shared" si="18"/>
        <v>74000</v>
      </c>
      <c r="K72" s="25">
        <f t="shared" si="19"/>
        <v>1008445</v>
      </c>
      <c r="L72" s="25">
        <f t="shared" si="20"/>
        <v>84037</v>
      </c>
      <c r="M72" s="25">
        <f t="shared" si="27"/>
        <v>2100926</v>
      </c>
      <c r="N72" s="25">
        <f t="shared" si="21"/>
        <v>175077</v>
      </c>
      <c r="O72" s="25">
        <f t="shared" si="28"/>
        <v>2100926</v>
      </c>
      <c r="P72" s="25">
        <f t="shared" si="22"/>
        <v>83574</v>
      </c>
      <c r="Q72" s="25">
        <f t="shared" si="23"/>
        <v>2276003</v>
      </c>
      <c r="R72" s="25">
        <f t="shared" si="24"/>
        <v>87753</v>
      </c>
      <c r="S72" s="25">
        <f t="shared" si="25"/>
        <v>376085</v>
      </c>
      <c r="T72" s="28">
        <f t="shared" si="29"/>
        <v>2428493</v>
      </c>
      <c r="V72" s="20"/>
    </row>
    <row r="73" spans="1:22">
      <c r="A73" s="26" t="s">
        <v>253</v>
      </c>
      <c r="B73" s="24" t="s">
        <v>252</v>
      </c>
      <c r="C73" s="25">
        <v>1164067</v>
      </c>
      <c r="D73" s="25"/>
      <c r="E73" s="25"/>
      <c r="F73" s="27">
        <v>582160</v>
      </c>
      <c r="G73" s="25">
        <f t="shared" si="15"/>
        <v>582034</v>
      </c>
      <c r="H73" s="25">
        <f t="shared" si="16"/>
        <v>48503</v>
      </c>
      <c r="I73" s="25">
        <f t="shared" si="17"/>
        <v>49767</v>
      </c>
      <c r="J73" s="25">
        <f t="shared" si="18"/>
        <v>74000</v>
      </c>
      <c r="K73" s="25">
        <f t="shared" si="19"/>
        <v>959249</v>
      </c>
      <c r="L73" s="25">
        <f t="shared" si="20"/>
        <v>79937</v>
      </c>
      <c r="M73" s="25">
        <f t="shared" si="27"/>
        <v>1998434</v>
      </c>
      <c r="N73" s="25">
        <f t="shared" si="21"/>
        <v>166536</v>
      </c>
      <c r="O73" s="25">
        <f t="shared" si="28"/>
        <v>1998434</v>
      </c>
      <c r="P73" s="25">
        <f t="shared" si="22"/>
        <v>77604</v>
      </c>
      <c r="Q73" s="25">
        <f t="shared" si="23"/>
        <v>2164970</v>
      </c>
      <c r="R73" s="25">
        <f t="shared" si="24"/>
        <v>81485</v>
      </c>
      <c r="S73" s="25">
        <f t="shared" si="25"/>
        <v>349220</v>
      </c>
      <c r="V73" s="20"/>
    </row>
    <row r="74" spans="1:22">
      <c r="A74" s="26" t="s">
        <v>251</v>
      </c>
      <c r="B74" s="24" t="s">
        <v>250</v>
      </c>
      <c r="C74" s="25">
        <v>1139113</v>
      </c>
      <c r="D74" s="25"/>
      <c r="E74" s="25"/>
      <c r="F74" s="27">
        <v>577503</v>
      </c>
      <c r="G74" s="25">
        <f t="shared" si="15"/>
        <v>569557</v>
      </c>
      <c r="H74" s="25">
        <f t="shared" si="16"/>
        <v>47463</v>
      </c>
      <c r="I74" s="25">
        <f t="shared" si="17"/>
        <v>49767</v>
      </c>
      <c r="J74" s="25">
        <f t="shared" si="18"/>
        <v>74000</v>
      </c>
      <c r="K74" s="25">
        <f t="shared" si="19"/>
        <v>943923</v>
      </c>
      <c r="L74" s="25">
        <f t="shared" si="20"/>
        <v>78660</v>
      </c>
      <c r="M74" s="25">
        <f t="shared" si="27"/>
        <v>1966506</v>
      </c>
      <c r="N74" s="25">
        <f t="shared" si="21"/>
        <v>163876</v>
      </c>
      <c r="O74" s="25">
        <f t="shared" si="28"/>
        <v>1966506</v>
      </c>
      <c r="P74" s="25">
        <f t="shared" si="22"/>
        <v>75941</v>
      </c>
      <c r="Q74" s="25">
        <f t="shared" si="23"/>
        <v>2130382</v>
      </c>
      <c r="R74" s="25">
        <f t="shared" si="24"/>
        <v>79738</v>
      </c>
      <c r="S74" s="25">
        <f t="shared" si="25"/>
        <v>341734</v>
      </c>
      <c r="V74" s="20"/>
    </row>
    <row r="75" spans="1:22">
      <c r="A75" s="26" t="s">
        <v>245</v>
      </c>
      <c r="B75" s="24" t="s">
        <v>244</v>
      </c>
      <c r="C75" s="25">
        <v>1103443</v>
      </c>
      <c r="D75" s="25"/>
      <c r="E75" s="25"/>
      <c r="F75" s="27">
        <v>569718</v>
      </c>
      <c r="G75" s="25">
        <f t="shared" si="15"/>
        <v>551722</v>
      </c>
      <c r="H75" s="25">
        <f t="shared" si="16"/>
        <v>45977</v>
      </c>
      <c r="I75" s="25">
        <f t="shared" si="17"/>
        <v>49767</v>
      </c>
      <c r="J75" s="25">
        <f t="shared" si="18"/>
        <v>74000</v>
      </c>
      <c r="K75" s="25">
        <f t="shared" si="19"/>
        <v>921453</v>
      </c>
      <c r="L75" s="25">
        <f t="shared" si="20"/>
        <v>76788</v>
      </c>
      <c r="M75" s="25">
        <f t="shared" si="27"/>
        <v>1919693</v>
      </c>
      <c r="N75" s="25">
        <f t="shared" si="21"/>
        <v>159974</v>
      </c>
      <c r="O75" s="25">
        <f t="shared" si="28"/>
        <v>1919693</v>
      </c>
      <c r="P75" s="25">
        <f t="shared" si="22"/>
        <v>73563</v>
      </c>
      <c r="Q75" s="25">
        <f t="shared" si="23"/>
        <v>2079667</v>
      </c>
      <c r="R75" s="25">
        <f t="shared" si="24"/>
        <v>77241</v>
      </c>
      <c r="S75" s="25">
        <f t="shared" si="25"/>
        <v>331033</v>
      </c>
      <c r="V75" s="20"/>
    </row>
    <row r="76" spans="1:22">
      <c r="A76" s="26" t="s">
        <v>247</v>
      </c>
      <c r="B76" s="24" t="s">
        <v>246</v>
      </c>
      <c r="C76" s="25">
        <v>1027665</v>
      </c>
      <c r="D76" s="25"/>
      <c r="E76" s="25"/>
      <c r="F76" s="27">
        <v>568702</v>
      </c>
      <c r="G76" s="25">
        <f t="shared" si="15"/>
        <v>513833</v>
      </c>
      <c r="H76" s="25">
        <f t="shared" si="16"/>
        <v>42819</v>
      </c>
      <c r="I76" s="25">
        <f t="shared" si="17"/>
        <v>49767</v>
      </c>
      <c r="J76" s="25">
        <f t="shared" si="18"/>
        <v>74000</v>
      </c>
      <c r="K76" s="25">
        <f t="shared" si="19"/>
        <v>881477</v>
      </c>
      <c r="L76" s="25">
        <f t="shared" si="20"/>
        <v>73456</v>
      </c>
      <c r="M76" s="25">
        <f t="shared" si="27"/>
        <v>1836409</v>
      </c>
      <c r="N76" s="25">
        <f t="shared" si="21"/>
        <v>153034</v>
      </c>
      <c r="O76" s="25">
        <f t="shared" si="28"/>
        <v>1836409</v>
      </c>
      <c r="P76" s="25">
        <f t="shared" si="22"/>
        <v>68511</v>
      </c>
      <c r="Q76" s="25">
        <f t="shared" si="23"/>
        <v>1989443</v>
      </c>
      <c r="R76" s="25">
        <f t="shared" si="24"/>
        <v>71937</v>
      </c>
      <c r="S76" s="25">
        <f t="shared" si="25"/>
        <v>308300</v>
      </c>
      <c r="V76" s="20"/>
    </row>
    <row r="77" spans="1:22">
      <c r="A77" s="26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V77" s="20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 VIGENCIA  SI</vt:lpstr>
      <vt:lpstr>salarios 2015</vt:lpstr>
      <vt:lpstr>'2014 VIGENCIA  SI'!Área_de_impresión</vt:lpstr>
      <vt:lpstr>'2014 VIGENCIA  SI'!Títulos_a_imprimir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Panche Piracoca</dc:creator>
  <cp:lastModifiedBy>Raul Panche Piracoca</cp:lastModifiedBy>
  <dcterms:created xsi:type="dcterms:W3CDTF">2014-05-16T14:08:54Z</dcterms:created>
  <dcterms:modified xsi:type="dcterms:W3CDTF">2015-06-18T23:27:16Z</dcterms:modified>
</cp:coreProperties>
</file>